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887" documentId="120_S{118792C3-22EF-5104-A093-F22BFE3913F3}" xr6:coauthVersionLast="47" xr6:coauthVersionMax="47" xr10:uidLastSave="{635B0717-E42E-45C0-AB23-5F7A304A322B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7" i="1" l="1" a="1"/>
  <c r="N517" i="1" s="1"/>
  <c r="M517" i="1" a="1"/>
  <c r="M517" i="1" s="1"/>
  <c r="N516" i="1" a="1"/>
  <c r="N516" i="1" s="1"/>
  <c r="M516" i="1" a="1"/>
  <c r="M516" i="1" s="1"/>
  <c r="N515" i="1" a="1"/>
  <c r="N515" i="1" s="1"/>
  <c r="M515" i="1" a="1"/>
  <c r="M515" i="1" s="1"/>
  <c r="N539" i="1" a="1"/>
  <c r="N539" i="1" s="1"/>
  <c r="M539" i="1" a="1"/>
  <c r="M539" i="1" s="1"/>
  <c r="N538" i="1" a="1"/>
  <c r="N538" i="1" s="1"/>
  <c r="M538" i="1" a="1"/>
  <c r="M538" i="1" s="1"/>
  <c r="N535" i="1" a="1"/>
  <c r="N535" i="1" s="1"/>
  <c r="M535" i="1" a="1"/>
  <c r="M535" i="1" s="1"/>
  <c r="M528" i="1" a="1"/>
  <c r="M528" i="1" s="1"/>
  <c r="N504" i="1" a="1"/>
  <c r="N504" i="1" s="1"/>
  <c r="M504" i="1" a="1"/>
  <c r="M504" i="1" s="1"/>
  <c r="M505" i="1" a="1"/>
  <c r="M505" i="1" s="1"/>
  <c r="N505" i="1" a="1"/>
  <c r="N505" i="1" s="1"/>
  <c r="M506" i="1" a="1"/>
  <c r="M506" i="1" s="1"/>
  <c r="N506" i="1" a="1"/>
  <c r="N506" i="1" s="1"/>
  <c r="M508" i="1" a="1"/>
  <c r="M508" i="1" s="1"/>
  <c r="N508" i="1" a="1"/>
  <c r="N508" i="1" s="1"/>
  <c r="M509" i="1" a="1"/>
  <c r="M509" i="1" s="1"/>
  <c r="N509" i="1" a="1"/>
  <c r="N509" i="1" s="1"/>
  <c r="N499" i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M63" i="1" a="1"/>
  <c r="M63" i="1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K498" i="15"/>
  <c r="L498" i="15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K499" i="15"/>
  <c r="L499" i="15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K501" i="15"/>
  <c r="L501" i="15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K502" i="15"/>
  <c r="L502" i="15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K503" i="15"/>
  <c r="L503" i="15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K504" i="15"/>
  <c r="L504" i="15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K505" i="15"/>
  <c r="L505" i="15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K506" i="15"/>
  <c r="L506" i="15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L511" i="15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K512" i="15"/>
  <c r="L512" i="15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K513" i="15"/>
  <c r="L513" i="15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K514" i="15"/>
  <c r="L514" i="15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K518" i="15"/>
  <c r="L518" i="15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L524" i="15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K525" i="15"/>
  <c r="L525" i="15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K530" i="15"/>
  <c r="L530" i="15"/>
  <c r="R533" i="1"/>
  <c r="R530" i="15" s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K532" i="15"/>
  <c r="L532" i="15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K533" i="15"/>
  <c r="L533" i="15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K535" i="15"/>
  <c r="L535" i="15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K536" i="15"/>
  <c r="L536" i="15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60" i="15" l="1"/>
  <c r="AN63" i="1"/>
  <c r="K60" i="15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<sst xmlns="http://schemas.openxmlformats.org/spreadsheetml/2006/main" count="9807" uniqueCount="1786">
  <si>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</si>
  <si>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</si>
  <si>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</si>
  <si>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</si>
  <si>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</si>
  <si>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</si>
  <si>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</si>
  <si>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</si>
  <si>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</si>
  <si>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</si>
  <si>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</si>
  <si>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</si>
  <si>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</si>
  <si>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</si>
  <si>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</si>
  <si>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</si>
  <si>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</si>
  <si>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</si>
  <si>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</si>
  <si>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</si>
  <si>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</si>
  <si>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</si>
  <si>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</si>
  <si>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</si>
  <si>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</si>
  <si>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</si>
  <si>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</si>
  <si>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</si>
  <si>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</si>
  <si>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</si>
  <si>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</si>
  <si>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</si>
  <si>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</si>
  <si>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</si>
  <si>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</si>
  <si>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</si>
  <si>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</si>
  <si>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</si>
  <si>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</si>
  <si>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</si>
  <si>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</si>
  <si>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</si>
  <si>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</si>
  <si>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</si>
  <si>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</si>
  <si>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</si>
  <si>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</si>
  <si>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</si>
  <si>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</si>
  <si>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</si>
  <si>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</si>
  <si>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</si>
  <si>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</si>
  <si>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</si>
  <si>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</si>
  <si>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</si>
  <si>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</si>
  <si>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</si>
  <si>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</si>
  <si>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</si>
  <si>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</si>
  <si>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</si>
  <si>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</si>
  <si>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</si>
  <si>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</si>
  <si>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</si>
  <si>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</si>
  <si>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</si>
  <si>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</si>
  <si>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</si>
  <si>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</si>
  <si>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</si>
  <si>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</si>
  <si>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</si>
  <si>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</si>
  <si>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</si>
  <si>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</si>
  <si>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</si>
  <si>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</si>
  <si>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</si>
  <si>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</si>
  <si>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</si>
  <si>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</si>
  <si>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</si>
  <si>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</si>
  <si>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</si>
  <si>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</si>
  <si>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</si>
  <si>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</si>
  <si>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</si>
  <si>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</si>
  <si>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</si>
  <si>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</si>
  <si>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</si>
  <si>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</si>
  <si>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</si>
  <si>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</si>
  <si>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</si>
  <si>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</si>
  <si>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</si>
  <si>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</si>
  <si>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</si>
  <si>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</si>
  <si>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</si>
  <si>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</si>
  <si>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</si>
  <si>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</si>
  <si>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</si>
  <si>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</si>
  <si>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</si>
  <si>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</si>
  <si>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</si>
  <si>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</si>
  <si>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</si>
  <si>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</si>
  <si>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</si>
  <si>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</si>
  <si>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</si>
  <si>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</si>
  <si>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</si>
  <si>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</si>
  <si>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</si>
  <si>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</si>
  <si>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</si>
  <si>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</si>
  <si>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</si>
  <si>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</si>
  <si>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</si>
  <si>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</si>
  <si>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</si>
  <si>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</si>
  <si>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</si>
  <si>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</si>
  <si>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</si>
  <si>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</si>
  <si>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</si>
  <si>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</si>
  <si>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</si>
  <si>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</si>
  <si>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</si>
  <si>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</si>
  <si>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</si>
  <si>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</si>
  <si>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</si>
  <si>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</si>
  <si>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</si>
  <si>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</si>
  <si>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</si>
  <si>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</si>
  <si>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</si>
  <si>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</si>
  <si>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</si>
  <si>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</si>
  <si>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</si>
  <si>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</si>
  <si>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</si>
  <si>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</si>
  <si>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</si>
  <si>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</si>
  <si>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</si>
  <si>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</si>
  <si>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</si>
  <si>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</si>
  <si>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</si>
  <si>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</si>
  <si>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</si>
  <si>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</si>
  <si>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</si>
  <si>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</si>
  <si>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</si>
  <si>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</si>
  <si>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</si>
  <si>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</si>
  <si>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</si>
  <si>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</si>
  <si>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</si>
  <si>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</si>
  <si>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</si>
  <si>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</si>
  <si>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</si>
  <si>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</si>
  <si>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</si>
  <si>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</si>
  <si>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</si>
  <si>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</si>
  <si>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</si>
  <si>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</si>
  <si>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</si>
  <si>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</si>
  <si>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</si>
  <si>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</si>
  <si>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</si>
  <si>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</si>
  <si>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</si>
  <si>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</si>
  <si>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</si>
  <si>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</si>
  <si>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</si>
  <si>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</si>
  <si>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</si>
  <si>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</si>
  <si>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</si>
  <si>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</si>
  <si>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</si>
  <si>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</si>
  <si>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</si>
  <si>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</si>
  <si>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</si>
  <si>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</si>
  <si>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</si>
  <si>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</si>
  <si>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</si>
  <si>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</si>
  <si>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</si>
  <si>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</si>
  <si>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</si>
  <si>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</si>
  <si>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</si>
  <si>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</si>
  <si>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</si>
  <si>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</si>
  <si>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</si>
  <si>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</si>
  <si>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</si>
  <si>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</si>
  <si>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</si>
  <si>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</si>
  <si>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</si>
  <si>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</si>
  <si>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</si>
  <si>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</si>
  <si>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</si>
  <si>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</si>
  <si>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</si>
  <si>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</si>
  <si>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</si>
  <si>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</si>
  <si>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</si>
  <si>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</si>
  <si>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</si>
  <si>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</si>
  <si>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</si>
  <si>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</si>
  <si>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</si>
  <si>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</si>
  <si>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</si>
  <si>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</si>
  <si>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</si>
  <si>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</si>
  <si>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</si>
  <si>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</si>
  <si>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</si>
  <si>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</si>
  <si>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</si>
  <si>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</si>
  <si>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</si>
  <si>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</si>
  <si>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</si>
  <si>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</si>
  <si>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</si>
  <si>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</si>
  <si>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</si>
  <si>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</si>
  <si>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</si>
  <si>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</si>
  <si>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</si>
  <si>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</si>
  <si>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</si>
  <si>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</si>
  <si>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</si>
  <si>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</si>
  <si>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</si>
  <si>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</si>
  <si>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</si>
  <si>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</si>
  <si>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</si>
  <si>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</si>
  <si>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</si>
  <si>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</si>
  <si>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</si>
  <si>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</si>
  <si>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</si>
  <si>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</si>
  <si>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</si>
  <si>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</si>
  <si>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</si>
  <si>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</si>
  <si>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</si>
  <si>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</si>
  <si>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</si>
  <si>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</si>
  <si>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</si>
  <si>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</si>
  <si>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</si>
  <si>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</si>
  <si>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</si>
  <si>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</si>
  <si>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</si>
  <si>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</si>
  <si>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</si>
  <si>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</si>
  <si>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</si>
  <si>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</si>
  <si>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</si>
  <si>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</si>
  <si>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</si>
  <si>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</si>
  <si>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</si>
  <si>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</si>
  <si>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</si>
  <si>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</si>
  <si>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</si>
  <si>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</si>
  <si>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</si>
  <si>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</si>
  <si>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</si>
  <si>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</si>
  <si>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</si>
  <si>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</si>
  <si>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</si>
  <si>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</si>
  <si>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</si>
  <si>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</si>
  <si>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</si>
  <si>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</si>
  <si>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</si>
  <si>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</si>
  <si>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</si>
  <si>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</si>
  <si>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</si>
  <si>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</si>
  <si>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</si>
  <si>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</si>
  <si>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</si>
  <si>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</si>
  <si>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</si>
  <si>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</si>
  <si>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</si>
  <si>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</si>
  <si>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</si>
  <si>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</si>
  <si>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</si>
  <si>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</si>
  <si>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</si>
  <si>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</si>
  <si>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</si>
  <si>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</si>
  <si>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</si>
  <si>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</si>
  <si>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</si>
  <si>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</si>
  <si>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</si>
  <si>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</si>
  <si>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</si>
  <si>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</si>
  <si>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</si>
  <si>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</si>
  <si>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</si>
  <si>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</si>
  <si>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</si>
  <si>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</si>
  <si>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</si>
  <si>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</si>
  <si>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</si>
  <si>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</si>
  <si>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</si>
  <si>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</si>
  <si>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</si>
  <si>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</si>
  <si>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</si>
  <si>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</si>
  <si>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</si>
  <si>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</si>
  <si>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</si>
  <si>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</si>
  <si>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</si>
  <si>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</si>
  <si>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</si>
  <si>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</si>
  <si>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</si>
  <si>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</si>
  <si>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</si>
  <si>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</si>
  <si>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</si>
  <si>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</si>
  <si>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</si>
  <si>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</si>
  <si>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</si>
  <si>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</si>
  <si>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</si>
  <si>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</si>
  <si>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</si>
  <si>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</si>
  <si>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</si>
  <si>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</si>
  <si>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</si>
  <si>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</si>
  <si>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</si>
  <si>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</si>
  <si>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</si>
  <si>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</si>
  <si>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</si>
  <si>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</si>
  <si>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</si>
  <si>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</si>
  <si>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</si>
  <si>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</si>
  <si>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</si>
  <si>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</si>
  <si>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</si>
  <si>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</si>
  <si>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</si>
  <si>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</si>
  <si>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</si>
  <si>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</si>
  <si>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</si>
  <si>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</si>
  <si>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</si>
  <si>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</si>
  <si>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</si>
  <si>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</si>
  <si>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</si>
  <si>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</si>
  <si>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</si>
  <si>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</si>
  <si>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</si>
  <si>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</si>
  <si>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</si>
  <si>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</si>
  <si>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</si>
  <si>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</si>
  <si>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</si>
  <si>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</si>
  <si>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</si>
  <si>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</si>
  <si>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</si>
  <si>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</si>
  <si>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</si>
  <si>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</si>
  <si>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</si>
  <si>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</si>
  <si>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</si>
  <si>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</si>
  <si>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</si>
  <si>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</si>
  <si>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</si>
  <si>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</si>
  <si>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</si>
  <si>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</si>
  <si>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</si>
  <si>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</si>
  <si>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</si>
  <si>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</si>
  <si>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</si>
  <si>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</si>
  <si>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</si>
  <si>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</si>
  <si>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</si>
  <si>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</si>
  <si>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</si>
  <si>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</si>
  <si>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</si>
  <si>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</si>
  <si>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</si>
  <si>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</si>
  <si>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</si>
  <si>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</si>
  <si>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</si>
  <si>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</si>
  <si>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</si>
  <si>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</si>
  <si>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</si>
  <si>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</si>
  <si>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</si>
  <si>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</si>
  <si>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</si>
  <si>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</si>
  <si>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</si>
  <si>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</si>
  <si>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</si>
  <si>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</si>
  <si>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</si>
  <si>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</si>
  <si>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</si>
  <si>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</si>
  <si>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</si>
  <si>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</si>
  <si>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</si>
  <si>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</si>
  <si>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</si>
  <si>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</si>
  <si>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</si>
  <si>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</si>
  <si>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</si>
  <si>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</si>
  <si>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</si>
  <si>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</si>
  <si>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</si>
  <si>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</si>
  <si>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</si>
  <si>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</si>
  <si>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</si>
  <si>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</si>
  <si>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</si>
  <si>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</si>
  <si>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</si>
  <si>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</si>
  <si>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</si>
  <si>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</si>
  <si>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</si>
  <si>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</si>
  <si>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</si>
  <si>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</si>
  <si>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</si>
  <si>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</si>
  <si>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</si>
  <si>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</si>
  <si>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</si>
  <si>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</si>
  <si>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</si>
  <si>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</si>
  <si>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</si>
  <si>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</si>
  <si>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</si>
  <si>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</si>
  <si>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</si>
  <si>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</si>
  <si>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</si>
  <si>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</si>
  <si>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</si>
  <si>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</si>
  <si>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</si>
  <si>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</si>
  <si>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</si>
  <si>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</si>
  <si>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</si>
  <si>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</si>
  <si>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</si>
  <si>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</si>
  <si>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</si>
  <si>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</si>
  <si>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</si>
  <si>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</si>
  <si>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</si>
  <si>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</si>
  <si>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</si>
  <si>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</si>
  <si>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</si>
  <si>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</si>
  <si>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</si>
  <si>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</si>
  <si>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</si>
  <si>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</si>
  <si>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</si>
  <si>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</si>
  <si>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</si>
  <si>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</si>
  <si>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</si>
  <si>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</si>
  <si>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</si>
  <si>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</si>
  <si>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</si>
  <si>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</si>
  <si>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</si>
  <si>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</si>
  <si>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</si>
  <si>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</si>
  <si>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</si>
  <si>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</si>
  <si>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</si>
  <si>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</si>
  <si>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</si>
  <si>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</si>
  <si>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</si>
  <si>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</si>
  <si>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</si>
  <si>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</si>
  <si>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</si>
  <si>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</si>
  <si>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</si>
  <si>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</si>
  <si>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</si>
  <si>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</si>
  <si>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</si>
  <si>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</si>
  <si>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</si>
  <si>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</si>
  <si>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</si>
  <si>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</si>
  <si>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</si>
  <si>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</si>
  <si>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</si>
  <si>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</si>
  <si>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</si>
  <si>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</si>
  <si>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</si>
  <si>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</si>
  <si>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</si>
  <si>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</si>
  <si>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</si>
  <si>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</si>
  <si>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</si>
  <si>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</si>
  <si>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</si>
  <si>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</si>
  <si>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</si>
  <si>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</si>
  <si>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</si>
  <si>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</si>
  <si>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</si>
  <si>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</si>
  <si>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</si>
  <si>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</si>
  <si>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</si>
  <si>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</si>
  <si>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</si>
  <si>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</si>
  <si>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</si>
  <si>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</si>
  <si>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</si>
  <si>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</si>
  <si>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</si>
  <si>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</si>
  <si>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</si>
  <si>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</si>
  <si>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</si>
  <si>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</si>
  <si>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</si>
  <si>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</si>
  <si>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</si>
  <si>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</si>
  <si>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</si>
  <si>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</si>
  <si>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</si>
  <si>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</si>
  <si>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</si>
  <si>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</si>
  <si>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</si>
  <si>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</si>
  <si>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</si>
  <si>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</si>
  <si>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</si>
  <si>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</si>
  <si>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</si>
  <si>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</si>
  <si>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</si>
  <si>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</si>
  <si>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</si>
  <si>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</si>
  <si>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</si>
  <si>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</si>
  <si>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</si>
  <si>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</si>
  <si>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</si>
  <si>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</si>
  <si>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</si>
  <si>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</si>
  <si>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</si>
  <si>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</si>
  <si>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</si>
  <si>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</si>
  <si>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</si>
  <si>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</si>
  <si>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</si>
  <si>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</si>
  <si>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</si>
  <si>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</si>
  <si>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</si>
  <si>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</si>
  <si>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</si>
  <si>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</si>
  <si>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</si>
  <si>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</si>
  <si>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</si>
  <si>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</si>
  <si>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</si>
  <si>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</si>
  <si>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</si>
  <si>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</si>
  <si>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</si>
  <si>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</si>
  <si>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</si>
  <si>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</si>
  <si>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</si>
  <si>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</si>
  <si>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</si>
  <si>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</si>
  <si>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</si>
  <si>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</si>
  <si>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</si>
  <si>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</si>
  <si>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</si>
  <si>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</si>
  <si>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</si>
  <si>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</si>
  <si>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</si>
  <si>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</si>
  <si>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</si>
  <si>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</si>
  <si>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</si>
  <si>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</si>
  <si>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</si>
  <si>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</si>
  <si>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</si>
  <si>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</si>
  <si>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</si>
  <si>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</si>
  <si>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</si>
  <si>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</si>
  <si>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</si>
  <si>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</si>
  <si>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</si>
  <si>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</si>
  <si>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</si>
  <si>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</si>
  <si>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</si>
  <si>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</si>
  <si>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</si>
  <si>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</si>
  <si>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</si>
  <si>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</si>
  <si>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</si>
  <si>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</si>
  <si>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</si>
  <si>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</si>
  <si>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</si>
  <si>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</si>
  <si>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</si>
  <si>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</si>
  <si>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</si>
  <si>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</si>
  <si>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</si>
  <si>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</si>
  <si>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</si>
  <si>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</si>
  <si>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</si>
  <si>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</si>
  <si>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</si>
  <si>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</si>
  <si>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</si>
  <si>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</si>
  <si>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</si>
  <si>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</si>
  <si>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</si>
  <si>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</si>
  <si>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</si>
  <si>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</si>
  <si>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</si>
  <si>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</si>
  <si>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</si>
  <si>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</si>
  <si>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</si>
  <si>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</si>
  <si>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</si>
  <si>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</si>
  <si>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</si>
  <si>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</si>
  <si>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</si>
  <si>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</si>
  <si>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</si>
  <si>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</si>
  <si>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</si>
  <si>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</si>
  <si>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</si>
  <si>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</si>
  <si>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</si>
  <si>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</si>
  <si>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</si>
  <si>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</si>
  <si>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</si>
  <si>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</si>
  <si>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</si>
  <si>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</si>
  <si>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</si>
  <si>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</si>
  <si>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</si>
  <si>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</si>
  <si>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</si>
  <si>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</si>
  <si>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</si>
  <si>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</si>
  <si>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</si>
  <si>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</si>
  <si>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</si>
  <si>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</si>
  <si>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</si>
  <si>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</si>
  <si>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</si>
  <si>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</si>
  <si>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</si>
  <si>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</si>
  <si>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</si>
  <si>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</si>
  <si>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</si>
  <si>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</si>
  <si>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</si>
  <si>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</si>
  <si>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</si>
  <si>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</si>
  <si>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</si>
  <si>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</si>
  <si>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</si>
  <si>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</si>
  <si>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</si>
  <si>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</si>
  <si>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</si>
  <si>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</si>
  <si>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</si>
  <si>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</si>
  <si>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</si>
  <si>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</si>
  <si>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</si>
  <si>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</si>
  <si>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</si>
  <si>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</si>
  <si>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</si>
  <si>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</si>
  <si>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</si>
  <si>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</si>
  <si>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</si>
  <si>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</si>
  <si>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</si>
  <si>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</si>
  <si>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</si>
  <si>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</si>
  <si>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</si>
  <si>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</si>
  <si>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</si>
  <si>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</si>
  <si>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</si>
  <si>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</si>
  <si>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</si>
  <si>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</si>
  <si>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</si>
  <si>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</si>
  <si>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</si>
  <si>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</si>
  <si>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</si>
  <si>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</si>
  <si>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</si>
  <si>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</si>
  <si>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</si>
  <si>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</si>
  <si>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</si>
  <si>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</si>
  <si>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</si>
  <si>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</si>
  <si>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</si>
  <si>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</si>
  <si>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</si>
  <si>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</si>
  <si>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</si>
  <si>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</si>
  <si>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</si>
  <si>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</si>
  <si>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</si>
  <si>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</si>
  <si>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</si>
  <si>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</si>
  <si>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</si>
  <si>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</si>
  <si>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</si>
  <si>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</si>
  <si>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</si>
  <si>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</si>
  <si>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</si>
  <si>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</si>
  <si>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</si>
  <si>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</si>
  <si>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</si>
  <si>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</si>
  <si>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</si>
  <si>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</si>
  <si>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</si>
  <si>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</si>
  <si>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</si>
  <si>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</si>
  <si>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</si>
  <si>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</si>
  <si>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</si>
  <si>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</si>
  <si>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</si>
  <si>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</si>
  <si>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</si>
  <si>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</si>
  <si>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</si>
  <si>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</si>
  <si>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</si>
  <si>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</si>
  <si>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</si>
  <si>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</si>
  <si>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</si>
  <si>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</si>
  <si>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</si>
  <si>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</si>
  <si>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</si>
  <si>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</si>
  <si>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</si>
  <si>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</si>
  <si>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</si>
  <si>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</si>
  <si>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</si>
  <si>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</si>
  <si>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</si>
  <si>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</si>
  <si>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</si>
  <si>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</si>
  <si>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</si>
  <si>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</si>
  <si>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</si>
  <si>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</si>
  <si>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</si>
  <si>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</si>
  <si>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</si>
  <si>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</si>
  <si>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</si>
  <si>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</si>
  <si>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</si>
  <si>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</si>
  <si>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</si>
  <si>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</si>
  <si>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</si>
  <si>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</si>
  <si>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</si>
  <si>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</si>
  <si>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</si>
  <si>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</si>
  <si>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</si>
  <si>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</si>
  <si>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</si>
  <si>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</si>
  <si>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</si>
  <si>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</si>
  <si>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</si>
  <si>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</si>
  <si>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</si>
  <si>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</si>
  <si>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</si>
  <si>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</si>
  <si>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</si>
  <si>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</si>
  <si>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</si>
  <si>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</si>
  <si>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</si>
  <si>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</si>
  <si>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</si>
  <si>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</si>
  <si>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</si>
  <si>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</si>
  <si>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</si>
  <si>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</si>
  <si>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</si>
  <si>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</si>
  <si>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</si>
  <si>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</si>
  <si>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</si>
  <si>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</si>
  <si>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</si>
  <si>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</si>
  <si>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</si>
  <si>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</si>
  <si>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</si>
  <si>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</si>
  <si>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</si>
  <si>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</si>
  <si>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</si>
  <si>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</si>
  <si>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</si>
  <si>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</si>
  <si>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</si>
  <si>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</si>
  <si>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</si>
  <si>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</si>
  <si>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</si>
  <si>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</si>
  <si>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</si>
  <si>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</si>
  <si>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</si>
  <si>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</si>
  <si>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</si>
  <si>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</si>
  <si>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</si>
  <si>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</si>
  <si>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</si>
  <si>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</si>
  <si>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</si>
  <si>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</si>
  <si>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</si>
  <si>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</si>
  <si>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</si>
  <si>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</si>
  <si>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</si>
  <si>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</si>
  <si>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</si>
  <si>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</si>
  <si>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</si>
  <si>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</si>
  <si>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</si>
  <si>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</si>
  <si>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</si>
  <si>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</si>
  <si>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</si>
  <si>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</si>
  <si>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</si>
  <si>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</si>
  <si>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</si>
  <si>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</si>
  <si>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</si>
  <si>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</si>
  <si>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</si>
  <si>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</si>
  <si>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</si>
  <si>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</si>
  <si>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</si>
  <si>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</si>
  <si>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</si>
  <si>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</si>
  <si>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</si>
  <si>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</si>
  <si>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</si>
  <si>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</si>
  <si>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</si>
  <si>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</si>
  <si>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</si>
  <si>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</si>
  <si>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</si>
  <si>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</si>
  <si>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</si>
  <si>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</si>
  <si>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</si>
  <si>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</si>
  <si>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</si>
  <si>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</si>
  <si>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</si>
  <si>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</si>
  <si>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</si>
  <si>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</si>
  <si>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</si>
  <si>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</si>
  <si>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</si>
  <si>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</si>
  <si>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</si>
  <si>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</si>
  <si>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</si>
  <si>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</si>
  <si>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</si>
  <si>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</si>
  <si>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</si>
  <si>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</si>
  <si>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</si>
  <si>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</si>
  <si>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</si>
  <si>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</si>
  <si>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</si>
  <si>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</si>
  <si>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</si>
  <si>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</si>
  <si>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</si>
  <si>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</si>
  <si>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</si>
  <si>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</si>
  <si>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</si>
  <si>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</si>
  <si>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</si>
  <si>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</si>
  <si>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</si>
  <si>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</si>
  <si>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</si>
  <si>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</si>
  <si>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</si>
  <si>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</si>
  <si>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</si>
  <si>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</si>
  <si>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</si>
  <si>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</si>
  <si>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</si>
  <si>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</si>
  <si>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</si>
  <si>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</si>
  <si>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</si>
  <si>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</si>
  <si>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</si>
  <si>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</si>
  <si>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</si>
  <si>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</si>
  <si>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</si>
  <si>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</si>
  <si>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</si>
  <si>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</si>
  <si>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</si>
  <si>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</si>
  <si>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</si>
  <si>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</si>
  <si>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</si>
  <si>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</si>
  <si>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</si>
  <si>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</si>
  <si>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</si>
  <si>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</si>
  <si>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</si>
  <si>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</si>
  <si>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</si>
  <si>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</si>
  <si>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</si>
  <si>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</si>
  <si>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</si>
  <si>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</si>
  <si>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</si>
  <si>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</si>
  <si>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</si>
  <si>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</si>
  <si>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</si>
  <si>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</si>
  <si>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</si>
  <si>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</si>
  <si>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</si>
  <si>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</si>
  <si>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</si>
  <si>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</si>
  <si>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</si>
  <si>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</si>
  <si>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</si>
  <si>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</si>
  <si>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</si>
  <si>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</si>
  <si>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</si>
  <si>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</si>
  <si>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</si>
  <si>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</si>
  <si>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</si>
  <si>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</si>
  <si>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</si>
  <si>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</si>
  <si>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</si>
  <si>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</si>
  <si>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</si>
  <si>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</si>
  <si>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</si>
  <si>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</si>
  <si>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</si>
  <si>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</si>
  <si>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</si>
  <si>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</si>
  <si>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</si>
  <si>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</si>
  <si>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</si>
  <si>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</si>
  <si>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</si>
  <si>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</si>
  <si>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</si>
  <si>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</si>
  <si>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</si>
  <si>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</si>
  <si>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</si>
  <si>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</si>
  <si>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</si>
  <si>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</si>
  <si>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</si>
  <si>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</si>
  <si>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</si>
  <si>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</si>
  <si>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</si>
  <si>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</si>
  <si>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</si>
  <si>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</si>
  <si>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</si>
  <si>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</si>
  <si>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</si>
  <si>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</si>
  <si>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</si>
  <si>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</si>
  <si>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</si>
  <si>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</si>
  <si>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</si>
  <si>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</si>
  <si>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</si>
  <si>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</si>
  <si>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</si>
  <si>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</si>
  <si>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</si>
  <si>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</si>
  <si>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</si>
  <si>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</si>
  <si>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</si>
  <si>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</si>
  <si>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</si>
  <si>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</si>
  <si>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</si>
  <si>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</si>
  <si>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</si>
  <si>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</si>
  <si>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</si>
  <si>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</si>
  <si>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</si>
  <si>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</si>
  <si>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</si>
  <si>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</si>
  <si>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</si>
  <si>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</si>
  <si>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</si>
  <si>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</si>
  <si>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</si>
  <si>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</si>
  <si>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</si>
  <si>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</si>
  <si>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</si>
  <si>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</si>
  <si>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</si>
  <si>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</si>
  <si>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</si>
  <si>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</si>
  <si>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</si>
  <si>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</si>
  <si>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</si>
  <si>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</si>
  <si>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</si>
  <si>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</si>
  <si>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</si>
  <si>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</si>
  <si>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</si>
  <si>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</si>
  <si>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</si>
  <si>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</si>
  <si>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</si>
  <si>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</si>
  <si>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</si>
  <si>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</si>
  <si>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</si>
  <si>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</si>
  <si>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</si>
  <si>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</si>
  <si>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</si>
  <si>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</si>
  <si>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</si>
  <si>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</si>
  <si>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</si>
  <si>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</si>
  <si>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</si>
  <si>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</si>
  <si>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</si>
  <si>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</si>
  <si>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</si>
  <si>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</si>
  <si>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</si>
  <si>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</si>
  <si>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</si>
  <si>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</si>
  <si>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</si>
  <si>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</si>
  <si>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</si>
  <si>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</si>
  <si>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</si>
  <si>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</si>
  <si>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</si>
  <si>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</si>
  <si>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</si>
  <si>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</si>
  <si>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</si>
  <si>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</si>
  <si>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</si>
  <si>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</si>
  <si>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</si>
  <si>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</si>
  <si>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</si>
  <si>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</si>
  <si>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</si>
  <si>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</si>
  <si>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</si>
  <si>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</si>
  <si>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</si>
  <si>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</si>
  <si>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</si>
  <si>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</si>
  <si>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</si>
  <si>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</si>
  <si>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</si>
  <si>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</si>
  <si>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</si>
  <si>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</si>
  <si>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</si>
  <si>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</si>
  <si>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</si>
  <si>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</si>
  <si>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</si>
  <si>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</si>
  <si>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</si>
  <si>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</si>
  <si>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</si>
  <si>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</si>
  <si>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</si>
  <si>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</si>
  <si>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</si>
  <si>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</si>
  <si>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</si>
  <si>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</si>
  <si>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</si>
  <si>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</si>
  <si>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</si>
  <si>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</si>
  <si>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</si>
  <si>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</si>
  <si>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</si>
  <si>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</si>
  <si>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</si>
  <si>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</si>
  <si>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</si>
  <si>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</si>
  <si>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</si>
  <si>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</si>
  <si>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</si>
  <si>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</si>
  <si>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</si>
  <si>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</si>
  <si>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</si>
  <si>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</si>
  <si>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</si>
  <si>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</si>
  <si>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</si>
  <si>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</si>
  <si>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</si>
  <si>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</si>
  <si>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</si>
  <si>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</si>
  <si>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</si>
  <si>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</si>
  <si>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</si>
  <si>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</si>
  <si>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</si>
  <si>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</si>
  <si>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</si>
  <si>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</si>
  <si>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</si>
  <si>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</si>
  <si>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</si>
  <si>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</si>
  <si>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</si>
  <si>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</si>
  <si>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</si>
  <si>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</si>
  <si>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</si>
  <si>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</si>
  <si>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</si>
  <si>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</si>
  <si>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</si>
  <si>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</si>
  <si>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</si>
  <si>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</si>
  <si>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</si>
  <si>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</si>
  <si>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</si>
  <si>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</si>
  <si>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</si>
  <si>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</si>
  <si>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</si>
  <si>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</si>
  <si>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</si>
  <si>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</si>
  <si>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</si>
  <si>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</si>
  <si>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</si>
  <si>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</si>
  <si>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</si>
  <si>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</si>
  <si>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</si>
  <si>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</si>
  <si>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</si>
  <si>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</si>
  <si>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</si>
  <si>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</si>
  <si>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</si>
  <si>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</si>
  <si>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</si>
  <si>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</si>
  <si>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</si>
  <si>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</si>
  <si>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</si>
  <si>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</si>
  <si>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</si>
  <si>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</si>
  <si>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</si>
  <si>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</si>
  <si>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</si>
  <si>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</si>
  <si>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</si>
  <si>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</si>
  <si>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</si>
  <si>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</si>
  <si>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</si>
  <si>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</si>
  <si>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</si>
  <si>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</si>
  <si>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</si>
  <si>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</si>
  <si>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</si>
  <si>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</si>
  <si>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</si>
  <si>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</si>
  <si>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</si>
  <si>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</si>
  <si>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</si>
  <si>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</si>
  <si>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</si>
  <si>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</si>
  <si>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</si>
  <si>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</si>
  <si>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</si>
  <si>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</si>
  <si>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</si>
  <si>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</si>
  <si>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</si>
  <si>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</si>
  <si>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</si>
  <si>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</si>
  <si>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</si>
  <si>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</si>
  <si>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</si>
  <si>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</si>
  <si>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</si>
  <si>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</si>
  <si>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</si>
  <si>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</si>
  <si>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</si>
  <si>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</si>
  <si>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</si>
  <si>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</si>
  <si>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</si>
  <si>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</si>
  <si>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</si>
  <si>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</si>
  <si>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</si>
  <si>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</si>
  <si>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</si>
  <si>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</si>
  <si>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</si>
  <si>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</si>
  <si>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</si>
  <si>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</si>
  <si>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</si>
  <si>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</si>
  <si>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</si>
  <si>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</si>
  <si>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</si>
  <si>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</si>
  <si>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</si>
  <si>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</si>
  <si>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</si>
  <si>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</si>
  <si>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</si>
  <si>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</si>
  <si>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</si>
  <si>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</si>
  <si>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</si>
  <si>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</si>
  <si>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</si>
  <si>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</si>
  <si>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</si>
  <si>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</si>
  <si>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</si>
  <si>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</si>
  <si>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</si>
  <si>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</si>
  <si>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</si>
  <si>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</si>
  <si>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</si>
  <si>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</si>
  <si>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</si>
  <si>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</si>
  <si>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</si>
  <si>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</si>
  <si>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</si>
  <si>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</si>
  <si>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</si>
  <si>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</si>
  <si>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</si>
  <si>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</si>
  <si>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</si>
  <si>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</si>
  <si>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</si>
  <si>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</si>
  <si>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</si>
  <si>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</si>
  <si>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</si>
  <si>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</si>
  <si>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</si>
  <si>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</si>
  <si>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</si>
  <si>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</si>
  <si>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</si>
  <si>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</si>
  <si>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</si>
  <si>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</si>
  <si>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</si>
  <si>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</si>
  <si>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</si>
  <si>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</si>
  <si>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</si>
  <si>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</si>
  <si>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</si>
  <si>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</si>
  <si>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</si>
  <si>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</si>
  <si>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</si>
  <si>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</si>
  <si>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</si>
  <si>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</si>
  <si>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</si>
  <si>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</si>
  <si>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</si>
  <si>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</si>
  <si>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</si>
  <si>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</si>
  <si>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</si>
  <si>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</si>
  <si>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</si>
  <si>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</si>
  <si>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</si>
  <si>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</si>
  <si>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</si>
  <si>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</si>
  <si>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</si>
  <si>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</si>
  <si>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</si>
  <si>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</si>
  <si>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</si>
  <si>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</si>
  <si>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</si>
  <si>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</si>
  <si>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</si>
  <si>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</si>
  <si>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</si>
  <si>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</si>
  <si>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</si>
  <si>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</si>
  <si>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</si>
  <si>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</si>
  <si>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</si>
  <si>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</si>
  <si>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</si>
  <si>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</si>
  <si>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</si>
  <si>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</si>
  <si>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</si>
  <si>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</si>
  <si>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</si>
  <si>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</si>
  <si>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</si>
  <si>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</si>
  <si>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</si>
  <si>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</si>
  <si>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</si>
  <si>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</si>
  <si>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</si>
  <si>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</si>
  <si>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</si>
  <si>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</si>
  <si>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</si>
  <si>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</si>
  <si>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</si>
  <si>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</si>
  <si>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</si>
  <si>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</si>
  <si>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</si>
  <si>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</si>
  <si>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</si>
  <si>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</si>
  <si>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</si>
  <si>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</si>
  <si>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</si>
  <si>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</si>
  <si>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</si>
  <si>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</si>
  <si>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</si>
  <si>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</si>
  <si>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</si>
  <si>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</si>
  <si>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</si>
  <si>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</si>
  <si>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</si>
  <si>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</si>
  <si>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</si>
  <si>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</si>
  <si>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</si>
  <si>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</si>
  <si>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</si>
  <si>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</si>
  <si>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</si>
  <si>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</si>
  <si>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</si>
  <si>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</si>
  <si>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</si>
  <si>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</si>
  <si>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</si>
  <si>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</si>
  <si>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</si>
  <si>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</si>
  <si>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</si>
  <si>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</si>
  <si>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</si>
  <si>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</si>
  <si>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</si>
  <si>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</si>
  <si>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</si>
  <si>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</si>
  <si>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</si>
  <si>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</si>
  <si>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</si>
  <si>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</si>
  <si>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</si>
  <si>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</si>
  <si>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</si>
  <si>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</si>
  <si>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</si>
  <si>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</si>
  <si>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</si>
  <si>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</si>
  <si>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</si>
  <si>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</si>
  <si>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</si>
  <si>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</si>
  <si>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</si>
  <si>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</si>
  <si>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</si>
  <si>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</si>
  <si>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</si>
  <si>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</si>
  <si>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</si>
  <si>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</si>
  <si>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</si>
  <si>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</si>
  <si>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</si>
  <si>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</si>
  <si>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</si>
  <si>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</si>
  <si>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</si>
  <si>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</si>
  <si>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</si>
  <si>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</si>
  <si>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</si>
  <si>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</si>
  <si>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</si>
  <si>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</si>
  <si>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</si>
  <si>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</si>
  <si>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</si>
  <si>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</si>
  <si>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</si>
  <si>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</si>
  <si>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</si>
  <si>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</si>
  <si>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</si>
  <si>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</si>
  <si>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</si>
  <si>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</si>
  <si>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</si>
  <si>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</si>
  <si>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</si>
  <si>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</si>
  <si>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</si>
  <si>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</si>
  <si>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</si>
  <si>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</si>
  <si>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</si>
  <si>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</si>
  <si>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>ISMAEL</t>
  </si>
  <si>
    <t xml:space="preserve">Higor </t>
  </si>
  <si>
    <t>MC1 08:30</t>
  </si>
  <si>
    <t>Edson</t>
  </si>
  <si>
    <t>Substituição de trilho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</si>
  <si>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</si>
  <si>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</si>
  <si>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</si>
  <si>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</si>
  <si>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</si>
  <si>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</si>
  <si>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</si>
  <si>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</si>
  <si>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</si>
  <si>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</si>
  <si>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</si>
  <si>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</si>
  <si>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</si>
  <si>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</si>
  <si>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</si>
  <si>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</si>
  <si>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</si>
  <si>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</si>
  <si>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</si>
  <si>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</si>
  <si>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Anderson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</si>
  <si>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</si>
  <si>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</si>
  <si>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</si>
  <si>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</si>
  <si>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>Danilo</t>
  </si>
  <si>
    <t xml:space="preserve">Equiipe pronta 07:55, em intervalo 07:56 até as 09:26, realizou 2 soldas </t>
  </si>
  <si>
    <t>ZFH2</t>
  </si>
  <si>
    <t>K70K74/ZSU2/ZK57ZHO</t>
  </si>
  <si>
    <t>Willian</t>
  </si>
  <si>
    <t xml:space="preserve">Descarga de trilho 3 barras ZBM1/K57ZHO 1:15, 2H ZSU2/K57ZHO 5 barras </t>
  </si>
  <si>
    <t>3 (lucas/Francisco/Navas)</t>
  </si>
  <si>
    <t>Descarga de triho km 208,7, dormentes km 225,2 10 min, descarga de trilho km 240,8 5 min</t>
  </si>
  <si>
    <t>ZKWZLU</t>
  </si>
  <si>
    <t>Bloco de via (ABERTURA DO INTERVALO COM W60 NO KM 106)</t>
  </si>
  <si>
    <t>Descarga de tampão km 106 após segue para ZEM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</si>
  <si>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</si>
  <si>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</si>
  <si>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</si>
  <si>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</si>
  <si>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</si>
  <si>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>Socaria do Km 76,190 ao 79,300 - Terceiro Passe</t>
  </si>
  <si>
    <t>Bruno</t>
  </si>
  <si>
    <t>Deslocamento para ZXW</t>
  </si>
  <si>
    <t>Leandro</t>
  </si>
  <si>
    <t xml:space="preserve">Substituição de trilho </t>
  </si>
  <si>
    <t>ZPT-ZGP</t>
  </si>
  <si>
    <t>ZPTZGP</t>
  </si>
  <si>
    <t xml:space="preserve">Intervalo de grade modenização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</si>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</sst>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5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5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5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5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5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5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5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5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5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5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5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5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5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5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5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5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5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5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5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5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5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5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5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5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5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5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5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5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5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5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5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5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5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5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5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5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5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5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5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5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5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5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5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5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5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5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5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5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5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5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5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5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5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5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5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5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5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5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5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5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5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5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5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5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5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5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5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5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5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5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5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5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5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5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5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5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5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5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5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5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5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54" t="s">
        <v>817</v>
      </c>
    </row>
    <row r="83" spans="1:11">
      <c r="A83" s="253" t="s">
        <v>818</v>
      </c>
    </row>
    <row r="84" spans="1:11">
      <c r="A84" s="254" t="s">
        <v>819</v>
      </c>
    </row>
    <row r="85" spans="1:11">
      <c r="A85" s="253" t="s">
        <v>820</v>
      </c>
    </row>
    <row r="86" spans="1:11">
      <c r="A86" s="254" t="s">
        <v>821</v>
      </c>
    </row>
    <row r="87" spans="1:11">
      <c r="A87" s="253" t="s">
        <v>822</v>
      </c>
    </row>
    <row r="88" spans="1:11">
      <c r="A88" s="254" t="s">
        <v>823</v>
      </c>
    </row>
    <row r="89" spans="1:11">
      <c r="A89" s="253" t="s">
        <v>824</v>
      </c>
    </row>
    <row r="90" spans="1:11">
      <c r="A90" s="254" t="s">
        <v>825</v>
      </c>
    </row>
    <row r="91" spans="1:11">
      <c r="A91" s="253" t="s">
        <v>826</v>
      </c>
    </row>
    <row r="92" spans="1:11">
      <c r="A92" s="254" t="s">
        <v>827</v>
      </c>
    </row>
    <row r="93" spans="1:11">
      <c r="A93" s="253" t="s">
        <v>828</v>
      </c>
    </row>
    <row r="94" spans="1:11">
      <c r="A94" s="254" t="s">
        <v>829</v>
      </c>
    </row>
    <row r="95" spans="1:11">
      <c r="A95" s="253" t="s">
        <v>830</v>
      </c>
    </row>
    <row r="96" spans="1:11">
      <c r="A96" s="254" t="s">
        <v>831</v>
      </c>
    </row>
    <row r="97" spans="1:1">
      <c r="A97" s="253" t="s">
        <v>832</v>
      </c>
    </row>
    <row r="98" spans="1:1">
      <c r="A98" s="254" t="s">
        <v>833</v>
      </c>
    </row>
    <row r="99" spans="1:1">
      <c r="A99" s="253" t="s">
        <v>834</v>
      </c>
    </row>
    <row r="100" spans="1:1">
      <c r="A100" s="254" t="s">
        <v>835</v>
      </c>
    </row>
    <row r="101" spans="1:1">
      <c r="A101" s="253" t="s">
        <v>836</v>
      </c>
    </row>
    <row r="102" spans="1:1">
      <c r="A102" s="254" t="s">
        <v>837</v>
      </c>
    </row>
    <row r="103" spans="1:1">
      <c r="A103" s="253" t="s">
        <v>838</v>
      </c>
    </row>
    <row r="104" spans="1:1">
      <c r="A104" s="254" t="s">
        <v>839</v>
      </c>
    </row>
    <row r="105" spans="1:1">
      <c r="A105" s="253" t="s">
        <v>840</v>
      </c>
    </row>
    <row r="106" spans="1:1">
      <c r="A106" s="254" t="s">
        <v>841</v>
      </c>
    </row>
    <row r="107" spans="1:1">
      <c r="A107" s="253" t="s">
        <v>842</v>
      </c>
    </row>
    <row r="108" spans="1:1">
      <c r="A108" s="254" t="s">
        <v>843</v>
      </c>
    </row>
    <row r="109" spans="1:1">
      <c r="A109" s="253" t="s">
        <v>844</v>
      </c>
    </row>
    <row r="110" spans="1:1">
      <c r="A110" s="254" t="s">
        <v>845</v>
      </c>
    </row>
    <row r="111" spans="1:1">
      <c r="A111" s="253" t="s">
        <v>846</v>
      </c>
    </row>
    <row r="112" spans="1:1">
      <c r="A112" s="254" t="s">
        <v>736</v>
      </c>
    </row>
    <row r="113" spans="1:1">
      <c r="A113" s="253" t="s">
        <v>847</v>
      </c>
    </row>
    <row r="114" spans="1:1">
      <c r="A114" s="254" t="s">
        <v>848</v>
      </c>
    </row>
    <row r="115" spans="1:1">
      <c r="A115" s="253" t="s">
        <v>849</v>
      </c>
    </row>
    <row r="116" spans="1:1">
      <c r="A116" s="254" t="s">
        <v>850</v>
      </c>
    </row>
    <row r="117" spans="1:1">
      <c r="A117" s="253" t="s">
        <v>851</v>
      </c>
    </row>
    <row r="118" spans="1:1">
      <c r="A118" s="254" t="s">
        <v>852</v>
      </c>
    </row>
    <row r="119" spans="1:1">
      <c r="A119" s="253" t="s">
        <v>853</v>
      </c>
    </row>
    <row r="120" spans="1:1">
      <c r="A120" s="254" t="s">
        <v>854</v>
      </c>
    </row>
    <row r="121" spans="1:1">
      <c r="A121" s="253" t="s">
        <v>855</v>
      </c>
    </row>
    <row r="122" spans="1:1">
      <c r="A122" s="255" t="s">
        <v>856</v>
      </c>
    </row>
    <row r="123" spans="1:1">
      <c r="A123" s="253" t="s">
        <v>857</v>
      </c>
    </row>
    <row r="124" spans="1:1">
      <c r="A124" s="254" t="s">
        <v>858</v>
      </c>
    </row>
    <row r="125" spans="1:1">
      <c r="A125" s="253" t="s">
        <v>859</v>
      </c>
    </row>
    <row r="126" spans="1:1">
      <c r="A126" s="254" t="s">
        <v>860</v>
      </c>
    </row>
    <row r="127" spans="1:1">
      <c r="A127" s="256" t="s">
        <v>861</v>
      </c>
    </row>
    <row r="128" spans="1:1">
      <c r="A128" s="254" t="s">
        <v>862</v>
      </c>
    </row>
    <row r="129" spans="1:1">
      <c r="A129" s="253" t="s">
        <v>863</v>
      </c>
    </row>
    <row r="130" spans="1:1">
      <c r="A130" s="254" t="s">
        <v>864</v>
      </c>
    </row>
    <row r="131" spans="1:1">
      <c r="A131" s="253" t="s">
        <v>865</v>
      </c>
    </row>
    <row r="132" spans="1:1">
      <c r="A132" s="254" t="s">
        <v>866</v>
      </c>
    </row>
    <row r="133" spans="1:1">
      <c r="A133" s="253" t="s">
        <v>867</v>
      </c>
    </row>
    <row r="134" spans="1:1">
      <c r="A134" s="254" t="s">
        <v>868</v>
      </c>
    </row>
    <row r="135" spans="1:1">
      <c r="A135" s="253" t="s">
        <v>869</v>
      </c>
    </row>
    <row r="136" spans="1:1">
      <c r="A136" s="255" t="s">
        <v>870</v>
      </c>
    </row>
    <row r="137" spans="1:1">
      <c r="A137" s="253" t="s">
        <v>871</v>
      </c>
    </row>
    <row r="138" spans="1:1">
      <c r="A138" s="254" t="s">
        <v>872</v>
      </c>
    </row>
    <row r="139" spans="1:1">
      <c r="A139" s="253" t="s">
        <v>873</v>
      </c>
    </row>
    <row r="140" spans="1:1">
      <c r="A140" s="254" t="s">
        <v>874</v>
      </c>
    </row>
    <row r="141" spans="1:1">
      <c r="A141" s="253" t="s">
        <v>875</v>
      </c>
    </row>
    <row r="142" spans="1:1">
      <c r="A142" s="254" t="s">
        <v>876</v>
      </c>
    </row>
    <row r="143" spans="1:1">
      <c r="A143" s="253" t="s">
        <v>877</v>
      </c>
    </row>
    <row r="144" spans="1:1">
      <c r="A144" s="254" t="s">
        <v>878</v>
      </c>
    </row>
    <row r="145" spans="1:1">
      <c r="A145" s="253" t="s">
        <v>879</v>
      </c>
    </row>
    <row r="146" spans="1:1">
      <c r="A146" s="254" t="s">
        <v>880</v>
      </c>
    </row>
    <row r="147" spans="1:1">
      <c r="A147" s="256" t="s">
        <v>881</v>
      </c>
    </row>
    <row r="148" spans="1:1">
      <c r="A148" s="254" t="s">
        <v>882</v>
      </c>
    </row>
    <row r="149" spans="1:1">
      <c r="A149" s="253" t="s">
        <v>883</v>
      </c>
    </row>
    <row r="150" spans="1:1">
      <c r="A150" s="254" t="s">
        <v>884</v>
      </c>
    </row>
    <row r="151" spans="1:1">
      <c r="A151" s="253" t="s">
        <v>885</v>
      </c>
    </row>
    <row r="152" spans="1:1">
      <c r="A152" s="254" t="s">
        <v>886</v>
      </c>
    </row>
    <row r="153" spans="1:1">
      <c r="A153" s="253" t="s">
        <v>887</v>
      </c>
    </row>
    <row r="154" spans="1:1">
      <c r="A154" s="254" t="s">
        <v>888</v>
      </c>
    </row>
    <row r="155" spans="1:1">
      <c r="A155" s="253" t="s">
        <v>889</v>
      </c>
    </row>
    <row r="156" spans="1:1">
      <c r="A156" s="254" t="s">
        <v>890</v>
      </c>
    </row>
    <row r="157" spans="1:1">
      <c r="A157" s="253" t="s">
        <v>891</v>
      </c>
    </row>
    <row r="158" spans="1:1">
      <c r="A158" s="255" t="s">
        <v>892</v>
      </c>
    </row>
    <row r="159" spans="1:1">
      <c r="A159" s="253" t="s">
        <v>893</v>
      </c>
    </row>
    <row r="160" spans="1:1">
      <c r="A160" s="254" t="s">
        <v>894</v>
      </c>
    </row>
    <row r="161" spans="1:1">
      <c r="A161" s="253" t="s">
        <v>895</v>
      </c>
    </row>
    <row r="162" spans="1:1">
      <c r="A162" s="254" t="s">
        <v>896</v>
      </c>
    </row>
    <row r="163" spans="1:1">
      <c r="A163" s="253" t="s">
        <v>897</v>
      </c>
    </row>
    <row r="164" spans="1:1">
      <c r="A164" s="254" t="s">
        <v>898</v>
      </c>
    </row>
    <row r="165" spans="1:1">
      <c r="A165" s="256" t="s">
        <v>899</v>
      </c>
    </row>
    <row r="166" spans="1:1">
      <c r="A166" s="254" t="s">
        <v>900</v>
      </c>
    </row>
    <row r="167" spans="1:1">
      <c r="A167" s="253" t="s">
        <v>901</v>
      </c>
    </row>
    <row r="168" spans="1:1">
      <c r="A168" s="254" t="s">
        <v>902</v>
      </c>
    </row>
    <row r="169" spans="1:1">
      <c r="A169" s="253" t="s">
        <v>903</v>
      </c>
    </row>
    <row r="170" spans="1:1">
      <c r="A170" s="254" t="s">
        <v>904</v>
      </c>
    </row>
    <row r="171" spans="1:1">
      <c r="A171" s="253" t="s">
        <v>905</v>
      </c>
    </row>
    <row r="172" spans="1:1">
      <c r="A172" s="254" t="s">
        <v>906</v>
      </c>
    </row>
    <row r="173" spans="1:1">
      <c r="A173" s="253" t="s">
        <v>907</v>
      </c>
    </row>
    <row r="174" spans="1:1">
      <c r="A174" s="254" t="s">
        <v>908</v>
      </c>
    </row>
    <row r="175" spans="1:1">
      <c r="A175" s="253" t="s">
        <v>909</v>
      </c>
    </row>
    <row r="176" spans="1:1">
      <c r="A176" s="254" t="s">
        <v>910</v>
      </c>
    </row>
    <row r="177" spans="1:1">
      <c r="A177" s="256" t="s">
        <v>911</v>
      </c>
    </row>
    <row r="178" spans="1:1">
      <c r="A178" s="254" t="s">
        <v>912</v>
      </c>
    </row>
    <row r="179" spans="1:1">
      <c r="A179" s="253" t="s">
        <v>913</v>
      </c>
    </row>
    <row r="180" spans="1:1">
      <c r="A180" s="254" t="s">
        <v>914</v>
      </c>
    </row>
    <row r="181" spans="1:1">
      <c r="A181" s="253" t="s">
        <v>915</v>
      </c>
    </row>
    <row r="182" spans="1:1">
      <c r="A182" s="254" t="s">
        <v>916</v>
      </c>
    </row>
    <row r="183" spans="1:1">
      <c r="A183" s="253" t="s">
        <v>917</v>
      </c>
    </row>
    <row r="184" spans="1:1">
      <c r="A184" s="254" t="s">
        <v>918</v>
      </c>
    </row>
    <row r="185" spans="1:1">
      <c r="A185" s="256" t="s">
        <v>919</v>
      </c>
    </row>
    <row r="186" spans="1:1">
      <c r="A186" s="254" t="s">
        <v>920</v>
      </c>
    </row>
    <row r="187" spans="1:1">
      <c r="A187" s="253" t="s">
        <v>921</v>
      </c>
    </row>
    <row r="188" spans="1:1">
      <c r="A188" s="255" t="s">
        <v>922</v>
      </c>
    </row>
    <row r="189" spans="1:1">
      <c r="A189" s="256" t="s">
        <v>923</v>
      </c>
    </row>
    <row r="190" spans="1:1">
      <c r="A190" s="254" t="s">
        <v>924</v>
      </c>
    </row>
    <row r="191" spans="1:1">
      <c r="A191" s="253" t="s">
        <v>925</v>
      </c>
    </row>
    <row r="192" spans="1:1">
      <c r="A192" s="255" t="s">
        <v>926</v>
      </c>
    </row>
    <row r="193" spans="1:1">
      <c r="A193" s="256" t="s">
        <v>927</v>
      </c>
    </row>
    <row r="194" spans="1:1">
      <c r="A194" s="254" t="s">
        <v>928</v>
      </c>
    </row>
    <row r="195" spans="1:1">
      <c r="A195" s="253" t="s">
        <v>929</v>
      </c>
    </row>
    <row r="196" spans="1:1">
      <c r="A196" s="255" t="s">
        <v>930</v>
      </c>
    </row>
    <row r="197" spans="1:1">
      <c r="A197" s="256" t="s">
        <v>931</v>
      </c>
    </row>
    <row r="198" spans="1:1">
      <c r="A198" s="254" t="s">
        <v>932</v>
      </c>
    </row>
    <row r="199" spans="1:1">
      <c r="A199" s="253" t="s">
        <v>933</v>
      </c>
    </row>
    <row r="200" spans="1:1">
      <c r="A200" s="254" t="s">
        <v>934</v>
      </c>
    </row>
    <row r="201" spans="1:1">
      <c r="A201" s="253" t="s">
        <v>935</v>
      </c>
    </row>
    <row r="202" spans="1:1">
      <c r="A202" s="254" t="s">
        <v>936</v>
      </c>
    </row>
    <row r="203" spans="1:1">
      <c r="A203" s="253" t="s">
        <v>937</v>
      </c>
    </row>
    <row r="204" spans="1:1">
      <c r="A204" s="254" t="s">
        <v>938</v>
      </c>
    </row>
    <row r="205" spans="1:1">
      <c r="A205" s="253" t="s">
        <v>939</v>
      </c>
    </row>
    <row r="206" spans="1:1">
      <c r="A206" s="254" t="s">
        <v>940</v>
      </c>
    </row>
    <row r="207" spans="1:1">
      <c r="A207" s="253" t="s">
        <v>941</v>
      </c>
    </row>
    <row r="208" spans="1:1">
      <c r="A208" s="254" t="s">
        <v>942</v>
      </c>
    </row>
    <row r="209" spans="1:1">
      <c r="A209" s="253" t="s">
        <v>943</v>
      </c>
    </row>
    <row r="210" spans="1:1">
      <c r="A210" s="254" t="s">
        <v>944</v>
      </c>
    </row>
    <row r="211" spans="1:1">
      <c r="A211" s="253" t="s">
        <v>945</v>
      </c>
    </row>
    <row r="212" spans="1:1">
      <c r="A212" s="255" t="s">
        <v>946</v>
      </c>
    </row>
    <row r="213" spans="1:1">
      <c r="A213" s="253" t="s">
        <v>947</v>
      </c>
    </row>
    <row r="214" spans="1:1">
      <c r="A214" s="254" t="s">
        <v>948</v>
      </c>
    </row>
    <row r="215" spans="1:1">
      <c r="A215" s="253" t="s">
        <v>949</v>
      </c>
    </row>
    <row r="216" spans="1:1">
      <c r="A216" s="254" t="s">
        <v>950</v>
      </c>
    </row>
    <row r="217" spans="1:1">
      <c r="A217" s="251" t="s">
        <v>951</v>
      </c>
    </row>
    <row r="218" spans="1:1">
      <c r="A218" s="25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W508" activePane="topRight" state="frozen"/>
      <selection pane="topRight" activeCell="B532" sqref="B532:B5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18" t="s">
        <v>955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956</v>
      </c>
      <c r="BI1" s="224"/>
      <c r="BJ1" s="224"/>
      <c r="BK1" s="225"/>
      <c r="BL1" s="5"/>
      <c r="BM1" s="215" t="s">
        <v>957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8" t="s">
        <v>958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961</v>
      </c>
      <c r="AT2" s="219"/>
      <c r="AU2" s="219"/>
      <c r="AV2" s="219"/>
      <c r="AW2" s="219"/>
      <c r="AX2" s="219"/>
      <c r="AY2" s="222"/>
      <c r="AZ2" s="6"/>
      <c r="BA2" s="204" t="s">
        <v>962</v>
      </c>
      <c r="BB2" s="208"/>
      <c r="BC2" s="218" t="s">
        <v>959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04" t="s">
        <v>963</v>
      </c>
      <c r="AJ3" s="208"/>
      <c r="AK3" s="204" t="s">
        <v>964</v>
      </c>
      <c r="AL3" s="205"/>
      <c r="AM3" s="206"/>
      <c r="AN3" s="207"/>
      <c r="AO3" s="205"/>
      <c r="AP3" s="205"/>
      <c r="AQ3" s="208"/>
      <c r="AR3" s="63"/>
      <c r="AS3" s="209" t="s">
        <v>970</v>
      </c>
      <c r="AT3" s="210"/>
      <c r="AU3" s="209" t="s">
        <v>971</v>
      </c>
      <c r="AV3" s="210"/>
      <c r="AW3" s="209" t="s">
        <v>972</v>
      </c>
      <c r="AX3" s="210"/>
      <c r="AY3" s="63" t="s">
        <v>973</v>
      </c>
      <c r="AZ3" s="63"/>
      <c r="BA3" s="232"/>
      <c r="BB3" s="233"/>
      <c r="BC3" s="204" t="s">
        <v>966</v>
      </c>
      <c r="BD3" s="205"/>
      <c r="BE3" s="205"/>
      <c r="BF3" s="208"/>
      <c r="BG3" s="62"/>
      <c r="BH3" s="226"/>
      <c r="BI3" s="227"/>
      <c r="BJ3" s="227"/>
      <c r="BK3" s="228"/>
      <c r="BL3" s="62"/>
      <c r="BM3" s="215" t="s">
        <v>974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/>
      <c r="AS468" s="107"/>
      <c r="AT468" s="107"/>
      <c r="AU468" s="135"/>
      <c r="AV468" s="135"/>
      <c r="AW468" s="14"/>
      <c r="AX468" s="14"/>
      <c r="AY468" s="160">
        <f t="shared" si="48"/>
        <v>0</v>
      </c>
      <c r="AZ468" s="151"/>
      <c r="BA468" s="108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/>
      <c r="BI468" s="17"/>
      <c r="BJ468" s="17" t="s">
        <v>1651</v>
      </c>
      <c r="BK468" s="18"/>
      <c r="BL468" s="16"/>
      <c r="BM468" s="129"/>
      <c r="BN468" s="129"/>
      <c r="BO468" s="129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/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1652</v>
      </c>
      <c r="X471" s="103" t="s">
        <v>421</v>
      </c>
      <c r="Y471" s="128" t="s">
        <v>424</v>
      </c>
      <c r="Z471" s="103"/>
      <c r="AA471" s="104" t="s">
        <v>1653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1654</v>
      </c>
      <c r="BK471" s="17" t="s">
        <v>1655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1656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1</v>
      </c>
      <c r="BI472" s="17"/>
      <c r="BJ472" s="17" t="s">
        <v>1657</v>
      </c>
      <c r="BK472" s="17" t="s">
        <v>1657</v>
      </c>
      <c r="BL472" s="16"/>
      <c r="BM472" s="129"/>
      <c r="BN472" s="129"/>
      <c r="BO472" s="129"/>
      <c r="BP472" s="18"/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/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1658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1659</v>
      </c>
      <c r="BK473" s="17" t="s">
        <v>1659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1658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1660</v>
      </c>
      <c r="BK477" s="17" t="s">
        <v>1660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1661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0.54722222222222228</v>
      </c>
      <c r="AU478" s="135"/>
      <c r="AV478" s="135"/>
      <c r="AW478" s="14"/>
      <c r="AX478" s="14"/>
      <c r="AY478" s="160">
        <f t="shared" si="48"/>
        <v>0.10416666666666674</v>
      </c>
      <c r="AZ478" s="151"/>
      <c r="BA478" s="108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1</v>
      </c>
      <c r="BI478" s="17"/>
      <c r="BJ478" s="17" t="s">
        <v>1662</v>
      </c>
      <c r="BK478" s="17" t="s">
        <v>1662</v>
      </c>
      <c r="BL478" s="16"/>
      <c r="BM478" s="129"/>
      <c r="BN478" s="129"/>
      <c r="BO478" s="129"/>
      <c r="BP478" s="18"/>
      <c r="BQ478" s="12" t="str">
        <f t="shared" si="50"/>
        <v>Produção e Intervalo</v>
      </c>
      <c r="BR478" s="19">
        <f t="shared" si="51"/>
        <v>0.83333333333333393</v>
      </c>
      <c r="BS478" s="19">
        <f t="shared" si="52"/>
        <v>0</v>
      </c>
      <c r="BT478" s="185" t="str">
        <f t="shared" si="53"/>
        <v/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1663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0.54722222222222228</v>
      </c>
      <c r="AU479" s="135"/>
      <c r="AV479" s="135"/>
      <c r="AW479" s="14"/>
      <c r="AX479" s="14"/>
      <c r="AY479" s="160">
        <f t="shared" si="48"/>
        <v>0.10416666666666674</v>
      </c>
      <c r="AZ479" s="151"/>
      <c r="BA479" s="108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1</v>
      </c>
      <c r="BI479" s="17"/>
      <c r="BJ479" s="17" t="s">
        <v>1662</v>
      </c>
      <c r="BK479" s="17" t="s">
        <v>1662</v>
      </c>
      <c r="BL479" s="16"/>
      <c r="BM479" s="129"/>
      <c r="BN479" s="129"/>
      <c r="BO479" s="129"/>
      <c r="BP479" s="18"/>
      <c r="BQ479" s="12" t="str">
        <f t="shared" si="50"/>
        <v>Produção e Intervalo</v>
      </c>
      <c r="BR479" s="19">
        <f t="shared" si="51"/>
        <v>0.83333333333333393</v>
      </c>
      <c r="BS479" s="19">
        <f t="shared" si="52"/>
        <v>0</v>
      </c>
      <c r="BT479" s="185" t="str">
        <f t="shared" si="53"/>
        <v/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1664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1665</v>
      </c>
      <c r="BK480" s="17" t="s">
        <v>1662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1666</v>
      </c>
      <c r="W481" s="149" t="s">
        <v>1667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0.54722222222222228</v>
      </c>
      <c r="AU481" s="135"/>
      <c r="AV481" s="135"/>
      <c r="AW481" s="14"/>
      <c r="AX481" s="14"/>
      <c r="AY481" s="160">
        <f t="shared" si="48"/>
        <v>0.10416666666666674</v>
      </c>
      <c r="AZ481" s="151"/>
      <c r="BA481" s="108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1</v>
      </c>
      <c r="BI481" s="17"/>
      <c r="BJ481" s="17" t="s">
        <v>1662</v>
      </c>
      <c r="BK481" s="18"/>
      <c r="BL481" s="16"/>
      <c r="BM481" s="129"/>
      <c r="BN481" s="129"/>
      <c r="BO481" s="129"/>
      <c r="BP481" s="18"/>
      <c r="BQ481" s="12" t="str">
        <f t="shared" si="50"/>
        <v>Produção e Intervalo</v>
      </c>
      <c r="BR481" s="19">
        <f t="shared" si="51"/>
        <v>0.83333333333333393</v>
      </c>
      <c r="BS481" s="19">
        <f t="shared" si="52"/>
        <v>0</v>
      </c>
      <c r="BT481" s="185" t="str">
        <f t="shared" si="53"/>
        <v/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1668</v>
      </c>
      <c r="X482" s="103" t="s">
        <v>421</v>
      </c>
      <c r="Y482" s="128" t="s">
        <v>424</v>
      </c>
      <c r="Z482" s="103"/>
      <c r="AA482" s="104" t="s">
        <v>1669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1670</v>
      </c>
      <c r="BK482" s="17" t="s">
        <v>1670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1671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1672</v>
      </c>
      <c r="N485" s="126" t="s">
        <v>1673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1674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1675</v>
      </c>
      <c r="BK485" s="17" t="s">
        <v>1675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1676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1677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1678</v>
      </c>
      <c r="BK487" s="17" t="s">
        <v>1678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1679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1680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1678</v>
      </c>
      <c r="BK488" s="17" t="s">
        <v>1678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1679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1681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1678</v>
      </c>
      <c r="BK489" s="17" t="s">
        <v>1678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1679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1682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1683</v>
      </c>
      <c r="BK491" s="17" t="s">
        <v>1683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1684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/>
      <c r="AT493" s="107"/>
      <c r="AU493" s="135"/>
      <c r="AV493" s="135"/>
      <c r="AW493" s="14"/>
      <c r="AX493" s="14"/>
      <c r="AY493" s="160">
        <f t="shared" si="48"/>
        <v>0</v>
      </c>
      <c r="AZ493" s="151"/>
      <c r="BA493" s="108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1685</v>
      </c>
      <c r="BK493" s="17" t="s">
        <v>1685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1686</v>
      </c>
      <c r="W494" s="149" t="s">
        <v>1687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/>
      <c r="AS494" s="107"/>
      <c r="AT494" s="107"/>
      <c r="AU494" s="135"/>
      <c r="AV494" s="135"/>
      <c r="AW494" s="14"/>
      <c r="AX494" s="14"/>
      <c r="AY494" s="160">
        <f t="shared" si="48"/>
        <v>0</v>
      </c>
      <c r="AZ494" s="151"/>
      <c r="BA494" s="108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/>
      <c r="BI494" s="17"/>
      <c r="BJ494" s="17" t="s">
        <v>1626</v>
      </c>
      <c r="BK494" s="18"/>
      <c r="BL494" s="16"/>
      <c r="BM494" s="129"/>
      <c r="BN494" s="129"/>
      <c r="BO494" s="129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/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1688</v>
      </c>
      <c r="W495" s="149" t="s">
        <v>1687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/>
      <c r="AS495" s="107"/>
      <c r="AT495" s="107"/>
      <c r="AU495" s="135"/>
      <c r="AV495" s="135"/>
      <c r="AW495" s="14"/>
      <c r="AX495" s="14"/>
      <c r="AY495" s="160">
        <f t="shared" si="48"/>
        <v>0</v>
      </c>
      <c r="AZ495" s="151"/>
      <c r="BA495" s="108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/>
      <c r="BI495" s="17"/>
      <c r="BJ495" s="17" t="s">
        <v>1626</v>
      </c>
      <c r="BK495" s="18"/>
      <c r="BL495" s="16"/>
      <c r="BM495" s="129"/>
      <c r="BN495" s="129"/>
      <c r="BO495" s="129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/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1689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1690</v>
      </c>
      <c r="BK496" s="17" t="s">
        <v>1690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/>
      <c r="AT498" s="107"/>
      <c r="AU498" s="135"/>
      <c r="AV498" s="135"/>
      <c r="AW498" s="14"/>
      <c r="AX498" s="14"/>
      <c r="AY498" s="160">
        <f t="shared" si="48"/>
        <v>0</v>
      </c>
      <c r="AZ498" s="151"/>
      <c r="BA498" s="108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/>
      <c r="BI498" s="17"/>
      <c r="BJ498" s="17" t="s">
        <v>1692</v>
      </c>
      <c r="BK498" s="17" t="s">
        <v>1692</v>
      </c>
      <c r="BL498" s="16"/>
      <c r="BM498" s="129"/>
      <c r="BN498" s="129"/>
      <c r="BO498" s="129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/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1693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1694</v>
      </c>
      <c r="BK499" s="17" t="s">
        <v>1694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/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tr">
        <f>IF(BS_CONTROLE[[#This Row],[Entre - Estações]]=0, "-", BS_CONTROLE[[#This Row],[Entre - Estações]])</f>
        <v>ZAC-S</v>
      </c>
      <c r="AN501" s="104" t="str">
        <f>IF(BS_CONTROLE[[#This Row],[SB]]=0, "-", BS_CONTROLE[[#This Row],[SB]])</f>
        <v>ZACS</v>
      </c>
      <c r="AO501" s="104">
        <f>IF(BS_CONTROLE[[#This Row],[SUB]]=0, "-", BS_CONTROLE[[#This Row],[SUB]])</f>
        <v>68</v>
      </c>
      <c r="AP501" s="104">
        <f>BS_CONTROLE[[#This Row],[KM - Inicio]]</f>
        <v>77.212999999999994</v>
      </c>
      <c r="AQ501" s="104">
        <f>BS_CONTROLE[[#This Row],[KM - Inicio]]</f>
        <v>77.212999999999994</v>
      </c>
      <c r="AR501" s="107"/>
      <c r="AS501" s="107"/>
      <c r="AT501" s="107"/>
      <c r="AU501" s="135"/>
      <c r="AV501" s="135"/>
      <c r="AW501" s="14"/>
      <c r="AX501" s="14"/>
      <c r="AY501" s="160">
        <f t="shared" si="48"/>
        <v>0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/>
      <c r="BI501" s="17"/>
      <c r="BJ501" s="17"/>
      <c r="BK501" s="18"/>
      <c r="BL501" s="16"/>
      <c r="BM501" s="129"/>
      <c r="BN501" s="129"/>
      <c r="BO501" s="129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1695</v>
      </c>
      <c r="J502" s="104">
        <v>68</v>
      </c>
      <c r="K502" s="104">
        <v>67.531999999999996</v>
      </c>
      <c r="L502" s="104">
        <v>68.531999999999996</v>
      </c>
      <c r="M502" s="126" t="s">
        <v>298</v>
      </c>
      <c r="N502" s="126" t="s">
        <v>1696</v>
      </c>
      <c r="O502" s="105">
        <v>0.39583333333333331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1697</v>
      </c>
      <c r="W502" s="149" t="s">
        <v>1698</v>
      </c>
      <c r="X502" s="103" t="s">
        <v>416</v>
      </c>
      <c r="Y502" s="128"/>
      <c r="Z502" s="103"/>
      <c r="AA502" s="104" t="s">
        <v>1699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ZFH2</v>
      </c>
      <c r="AM502" s="104" t="str">
        <f>IF(BS_CONTROLE[[#This Row],[Entre - Estações]]=0, "-", BS_CONTROLE[[#This Row],[Entre - Estações]])</f>
        <v>ZSU</v>
      </c>
      <c r="AN502" s="104" t="str">
        <f>IF(BS_CONTROLE[[#This Row],[SB]]=0, "-", BS_CONTROLE[[#This Row],[SB]])</f>
        <v>K70K74/ZSU2/ZK57ZHO</v>
      </c>
      <c r="AO502" s="104">
        <f>IF(BS_CONTROLE[[#This Row],[SUB]]=0, "-", BS_CONTROLE[[#This Row],[SUB]])</f>
        <v>68</v>
      </c>
      <c r="AP502" s="104">
        <f>BS_CONTROLE[[#This Row],[KM - Inicio]]</f>
        <v>67.531999999999996</v>
      </c>
      <c r="AQ502" s="104">
        <f>BS_CONTROLE[[#This Row],[KM - Inicio]]</f>
        <v>67.531999999999996</v>
      </c>
      <c r="AR502" s="107"/>
      <c r="AS502" s="107"/>
      <c r="AT502" s="107"/>
      <c r="AU502" s="135"/>
      <c r="AV502" s="135"/>
      <c r="AW502" s="14"/>
      <c r="AX502" s="14"/>
      <c r="AY502" s="160">
        <f t="shared" si="48"/>
        <v>0</v>
      </c>
      <c r="AZ502" s="151"/>
      <c r="BA502" s="108"/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/>
      <c r="BI502" s="17"/>
      <c r="BJ502" s="17"/>
      <c r="BK502" s="18"/>
      <c r="BL502" s="16"/>
      <c r="BM502" s="129"/>
      <c r="BN502" s="129"/>
      <c r="BO502" s="129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/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1700</v>
      </c>
      <c r="X504" s="103" t="s">
        <v>421</v>
      </c>
      <c r="Y504" s="128"/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/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/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/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tr">
        <f>IF(BS_CONTROLE[[#This Row],[Entre - Estações]]=0, "-", BS_CONTROLE[[#This Row],[Entre - Estações]])</f>
        <v>ZXI-ZIC</v>
      </c>
      <c r="AN505" s="104" t="str">
        <f>IF(BS_CONTROLE[[#This Row],[SB]]=0, "-", BS_CONTROLE[[#This Row],[SB]])</f>
        <v>224ZIC1</v>
      </c>
      <c r="AO505" s="104">
        <f>IF(BS_CONTROLE[[#This Row],[SUB]]=0, "-", BS_CONTROLE[[#This Row],[SUB]])</f>
        <v>49</v>
      </c>
      <c r="AP505" s="104">
        <f>BS_CONTROLE[[#This Row],[KM - Inicio]]</f>
        <v>225</v>
      </c>
      <c r="AQ505" s="104">
        <f>BS_CONTROLE[[#This Row],[KM - Inicio]]</f>
        <v>225</v>
      </c>
      <c r="AR505" s="107"/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/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V9346073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814</v>
      </c>
      <c r="E506" s="155">
        <v>162</v>
      </c>
      <c r="F506" s="125" t="s">
        <v>698</v>
      </c>
      <c r="G506" s="140" t="str">
        <f>IF(D506="","*",VLOOKUP(F506,BS_ATIVIDADE[],3,FALSE))</f>
        <v>MECANIZAÇÃO - SOCADORA</v>
      </c>
      <c r="H506" s="104" t="s">
        <v>104</v>
      </c>
      <c r="I506" s="104" t="s">
        <v>104</v>
      </c>
      <c r="J506" s="104">
        <v>56</v>
      </c>
      <c r="K506" s="104">
        <v>204.4</v>
      </c>
      <c r="L506" s="104">
        <v>205.8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6" s="105">
        <v>0.375</v>
      </c>
      <c r="P506" s="105">
        <v>8.3333333333333329E-2</v>
      </c>
      <c r="Q506" s="104">
        <v>1020</v>
      </c>
      <c r="R506" s="10" t="str">
        <f>IFERROR(_xlfn.XLOOKUP(F506, BS_ATIVIDADE[ATIVIDADE],BS_ATIVIDADE[UNIDADE] ), "*")</f>
        <v>M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1109</v>
      </c>
      <c r="W506" s="149" t="s">
        <v>1658</v>
      </c>
      <c r="X506" s="103" t="s">
        <v>421</v>
      </c>
      <c r="Y506" s="128"/>
      <c r="Z506" s="103"/>
      <c r="AA506" s="104">
        <v>1</v>
      </c>
      <c r="AB506" s="102" t="s">
        <v>418</v>
      </c>
      <c r="AC506" s="150" t="s">
        <v>419</v>
      </c>
      <c r="AD506" s="106">
        <v>0.33333333333333331</v>
      </c>
      <c r="AE506" s="104">
        <v>7309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MECANIZAÇÃO - SOCADORA</v>
      </c>
      <c r="AJ506" s="9" t="str">
        <f>IF(BS_CONTROLE[[#This Row],[Atividade]]=0, "-", BS_CONTROLE[[#This Row],[Atividade]])</f>
        <v>MECANIZAÇÃO - SOCADORA</v>
      </c>
      <c r="AK506" s="31" t="str">
        <f>BS_CONTROLE[[#This Row],[Local - Partida]]</f>
        <v>ZYU1</v>
      </c>
      <c r="AL506" s="31" t="str">
        <f>BS_CONTROLE[[#This Row],[Local - Encerramento]]</f>
        <v>ZYU1</v>
      </c>
      <c r="AM506" s="104" t="str">
        <f>IF(BS_CONTROLE[[#This Row],[Entre - Estações]]=0, "-", BS_CONTROLE[[#This Row],[Entre - Estações]])</f>
        <v>ZYU-ZST</v>
      </c>
      <c r="AN506" s="104" t="str">
        <f>IF(BS_CONTROLE[[#This Row],[SB]]=0, "-", BS_CONTROLE[[#This Row],[SB]])</f>
        <v>ZYU206</v>
      </c>
      <c r="AO506" s="104">
        <f>IF(BS_CONTROLE[[#This Row],[SUB]]=0, "-", BS_CONTROLE[[#This Row],[SUB]])</f>
        <v>56</v>
      </c>
      <c r="AP506" s="104">
        <f>BS_CONTROLE[[#This Row],[KM - Inicio]]</f>
        <v>204.4</v>
      </c>
      <c r="AQ506" s="104">
        <f>BS_CONTROLE[[#This Row],[KM - Inicio]]</f>
        <v>204.4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M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/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/>
      </c>
      <c r="B507" s="101"/>
      <c r="C5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7" s="103"/>
      <c r="E507" s="155">
        <v>373</v>
      </c>
      <c r="F507" s="125"/>
      <c r="G507" s="140" t="str">
        <f>IF(D507="","*",VLOOKUP(F507,BS_ATIVIDADE[],3,FALSE))</f>
        <v>*</v>
      </c>
      <c r="H507" s="104"/>
      <c r="I507" s="104"/>
      <c r="J507" s="104"/>
      <c r="K507" s="104"/>
      <c r="L507" s="104"/>
      <c r="M507" s="126"/>
      <c r="N507" s="126"/>
      <c r="O507" s="105"/>
      <c r="P507" s="105"/>
      <c r="Q507" s="104"/>
      <c r="R507" s="10" t="str">
        <f>IFERROR(_xlfn.XLOOKUP(F507, BS_ATIVIDADE[ATIVIDADE],BS_ATIVIDADE[UNIDADE] ), "*")</f>
        <v>*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4"/>
      <c r="W507" s="149"/>
      <c r="X507" s="103"/>
      <c r="Y507" s="128"/>
      <c r="Z507" s="103"/>
      <c r="AA507" s="104"/>
      <c r="AB507" s="102"/>
      <c r="AC507" s="150"/>
      <c r="AD507" s="106"/>
      <c r="AE507" s="104"/>
      <c r="AF507" s="104"/>
      <c r="AG507" s="104"/>
      <c r="AH507" s="15"/>
      <c r="AI507" s="125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4" t="str">
        <f>IF(BS_CONTROLE[[#This Row],[Entre - Estações]]=0, "-", BS_CONTROLE[[#This Row],[Entre - Estações]])</f>
        <v>-</v>
      </c>
      <c r="AN507" s="104" t="str">
        <f>IF(BS_CONTROLE[[#This Row],[SB]]=0, "-", BS_CONTROLE[[#This Row],[SB]])</f>
        <v>-</v>
      </c>
      <c r="AO507" s="104" t="str">
        <f>IF(BS_CONTROLE[[#This Row],[SUB]]=0, "-", BS_CONTROLE[[#This Row],[SUB]])</f>
        <v>-</v>
      </c>
      <c r="AP507" s="104">
        <f>BS_CONTROLE[[#This Row],[KM - Inicio]]</f>
        <v>0</v>
      </c>
      <c r="AQ507" s="104">
        <f>BS_CONTROLE[[#This Row],[KM - Inicio]]</f>
        <v>0</v>
      </c>
      <c r="AR507" s="107"/>
      <c r="AS507" s="107"/>
      <c r="AT507" s="107"/>
      <c r="AU507" s="135"/>
      <c r="AV507" s="135"/>
      <c r="AW507" s="14"/>
      <c r="AX507" s="14"/>
      <c r="AY507" s="160" t="str">
        <f t="shared" si="48"/>
        <v>*</v>
      </c>
      <c r="AZ507" s="151"/>
      <c r="BA507" s="108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48"/>
      <c r="BG507" s="16"/>
      <c r="BH507" s="17"/>
      <c r="BI507" s="17"/>
      <c r="BJ507" s="17"/>
      <c r="BK507" s="18"/>
      <c r="BL507" s="16"/>
      <c r="BM507" s="129"/>
      <c r="BN507" s="129"/>
      <c r="BO507" s="129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5" t="str">
        <f t="shared" si="53"/>
        <v/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/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/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/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/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1701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1702</v>
      </c>
      <c r="X514" s="103" t="s">
        <v>416</v>
      </c>
      <c r="Y514" s="128"/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/>
      <c r="BK514" s="18"/>
      <c r="BL514" s="16"/>
      <c r="BM514" s="129"/>
      <c r="BN514" s="129"/>
      <c r="BO514" s="129"/>
      <c r="BP514" s="18"/>
      <c r="BQ514" s="12" t="str">
        <f t="shared" si="50"/>
        <v>Produção e Intervalo</v>
      </c>
      <c r="BR514" s="19">
        <f t="shared" si="51"/>
        <v>0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1658</v>
      </c>
      <c r="X515" s="103" t="s">
        <v>416</v>
      </c>
      <c r="Y515" s="128"/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/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/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1661</v>
      </c>
      <c r="W516" s="149" t="s">
        <v>1060</v>
      </c>
      <c r="X516" s="103" t="s">
        <v>416</v>
      </c>
      <c r="Y516" s="128"/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/>
      <c r="AS516" s="107"/>
      <c r="AT516" s="107"/>
      <c r="AU516" s="135"/>
      <c r="AV516" s="135"/>
      <c r="AW516" s="14"/>
      <c r="AX516" s="14"/>
      <c r="AY516" s="160">
        <f t="shared" si="48"/>
        <v>0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/>
      <c r="BI516" s="17"/>
      <c r="BJ516" s="17"/>
      <c r="BK516" s="18"/>
      <c r="BL516" s="16"/>
      <c r="BM516" s="129"/>
      <c r="BN516" s="129"/>
      <c r="BO516" s="129"/>
      <c r="BP516" s="18"/>
      <c r="BQ516" s="12" t="str">
        <f t="shared" si="50"/>
        <v>Produção e Intervalo</v>
      </c>
      <c r="BR516" s="19">
        <f t="shared" si="51"/>
        <v>0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1663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/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/>
      <c r="AS517" s="107"/>
      <c r="AT517" s="107"/>
      <c r="AU517" s="135"/>
      <c r="AV517" s="135"/>
      <c r="AW517" s="14"/>
      <c r="AX517" s="14"/>
      <c r="AY517" s="160">
        <f t="shared" si="48"/>
        <v>0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/>
      <c r="BI517" s="17"/>
      <c r="BJ517" s="17"/>
      <c r="BK517" s="18"/>
      <c r="BL517" s="16"/>
      <c r="BM517" s="129"/>
      <c r="BN517" s="129"/>
      <c r="BO517" s="129"/>
      <c r="BP517" s="18"/>
      <c r="BQ517" s="12" t="str">
        <f t="shared" si="50"/>
        <v>Produção e Intervalo</v>
      </c>
      <c r="BR517" s="19">
        <f t="shared" si="51"/>
        <v>0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1703</v>
      </c>
      <c r="X518" s="103" t="s">
        <v>416</v>
      </c>
      <c r="Y518" s="128"/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/>
      <c r="AS518" s="107"/>
      <c r="AT518" s="107"/>
      <c r="AU518" s="135"/>
      <c r="AV518" s="135"/>
      <c r="AW518" s="14"/>
      <c r="AX518" s="14"/>
      <c r="AY518" s="160">
        <f t="shared" si="48"/>
        <v>0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/>
      <c r="BI518" s="17"/>
      <c r="BJ518" s="17"/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0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1666</v>
      </c>
      <c r="W519" s="149" t="s">
        <v>1704</v>
      </c>
      <c r="X519" s="103" t="s">
        <v>416</v>
      </c>
      <c r="Y519" s="128"/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/>
      <c r="AS519" s="107"/>
      <c r="AT519" s="107"/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0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/>
      <c r="BI519" s="17"/>
      <c r="BJ519" s="17"/>
      <c r="BK519" s="18"/>
      <c r="BL519" s="16"/>
      <c r="BM519" s="129"/>
      <c r="BN519" s="129"/>
      <c r="BO519" s="129"/>
      <c r="BP519" s="18"/>
      <c r="BQ519" s="12" t="str">
        <f t="shared" si="50"/>
        <v>Produção e Intervalo</v>
      </c>
      <c r="BR519" s="19">
        <f t="shared" si="51"/>
        <v>0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1705</v>
      </c>
      <c r="X521" s="103" t="s">
        <v>416</v>
      </c>
      <c r="Y521" s="128"/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/>
      <c r="AS521" s="107"/>
      <c r="AT521" s="107"/>
      <c r="AU521" s="135"/>
      <c r="AV521" s="135"/>
      <c r="AW521" s="14"/>
      <c r="AX521" s="14"/>
      <c r="AY521" s="160">
        <f t="shared" si="54"/>
        <v>0</v>
      </c>
      <c r="AZ521" s="151"/>
      <c r="BA521" s="108"/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/>
      <c r="BI521" s="17"/>
      <c r="BJ521" s="17"/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/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/>
      <c r="AS522" s="107"/>
      <c r="AT522" s="107"/>
      <c r="AU522" s="135"/>
      <c r="AV522" s="135"/>
      <c r="AW522" s="14"/>
      <c r="AX522" s="14"/>
      <c r="AY522" s="160">
        <f t="shared" si="54"/>
        <v>0</v>
      </c>
      <c r="AZ522" s="151"/>
      <c r="BA522" s="108"/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/>
      <c r="BI522" s="17"/>
      <c r="BJ522" s="17"/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1681</v>
      </c>
      <c r="W523" s="149" t="s">
        <v>1060</v>
      </c>
      <c r="X523" s="103" t="s">
        <v>416</v>
      </c>
      <c r="Y523" s="128"/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/>
      <c r="AS523" s="107"/>
      <c r="AT523" s="107"/>
      <c r="AU523" s="135"/>
      <c r="AV523" s="135"/>
      <c r="AW523" s="14"/>
      <c r="AX523" s="14"/>
      <c r="AY523" s="160">
        <f t="shared" si="54"/>
        <v>0</v>
      </c>
      <c r="AZ523" s="151"/>
      <c r="BA523" s="108"/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/>
      <c r="BI523" s="17"/>
      <c r="BJ523" s="17"/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1680</v>
      </c>
      <c r="W524" s="149" t="s">
        <v>1060</v>
      </c>
      <c r="X524" s="103" t="s">
        <v>416</v>
      </c>
      <c r="Y524" s="128"/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/>
      <c r="AS524" s="107"/>
      <c r="AT524" s="107"/>
      <c r="AU524" s="135"/>
      <c r="AV524" s="135"/>
      <c r="AW524" s="14"/>
      <c r="AX524" s="14"/>
      <c r="AY524" s="160">
        <f t="shared" si="54"/>
        <v>0</v>
      </c>
      <c r="AZ524" s="151"/>
      <c r="BA524" s="108"/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/>
      <c r="BI524" s="17"/>
      <c r="BJ524" s="17"/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1677</v>
      </c>
      <c r="W525" s="149" t="s">
        <v>1060</v>
      </c>
      <c r="X525" s="103" t="s">
        <v>416</v>
      </c>
      <c r="Y525" s="128"/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/>
      <c r="AS525" s="107"/>
      <c r="AT525" s="107"/>
      <c r="AU525" s="135"/>
      <c r="AV525" s="135"/>
      <c r="AW525" s="14"/>
      <c r="AX525" s="14"/>
      <c r="AY525" s="160">
        <f t="shared" si="54"/>
        <v>0</v>
      </c>
      <c r="AZ525" s="151"/>
      <c r="BA525" s="108"/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/>
      <c r="BI525" s="17"/>
      <c r="BJ525" s="17"/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1706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1707</v>
      </c>
      <c r="X527" s="103" t="s">
        <v>416</v>
      </c>
      <c r="Y527" s="128"/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/>
      <c r="AS527" s="107"/>
      <c r="AT527" s="107"/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/>
      <c r="BI527" s="17"/>
      <c r="BJ527" s="17"/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148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1706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1708</v>
      </c>
      <c r="X528" s="103" t="s">
        <v>416</v>
      </c>
      <c r="Y528" s="128"/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K67ZEV1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/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/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1709</v>
      </c>
      <c r="X529" s="103" t="s">
        <v>416</v>
      </c>
      <c r="Y529" s="128"/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/>
      <c r="AS529" s="107"/>
      <c r="AT529" s="107"/>
      <c r="AU529" s="135"/>
      <c r="AV529" s="135"/>
      <c r="AW529" s="14"/>
      <c r="AX529" s="14"/>
      <c r="AY529" s="160">
        <f t="shared" si="54"/>
        <v>0</v>
      </c>
      <c r="AZ529" s="151"/>
      <c r="BA529" s="108"/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/>
      <c r="BI529" s="17"/>
      <c r="BJ529" s="17"/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1710</v>
      </c>
      <c r="W530" s="149" t="s">
        <v>1060</v>
      </c>
      <c r="X530" s="103" t="s">
        <v>416</v>
      </c>
      <c r="Y530" s="128"/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/>
      <c r="AS530" s="107"/>
      <c r="AT530" s="107"/>
      <c r="AU530" s="135"/>
      <c r="AV530" s="135"/>
      <c r="AW530" s="14"/>
      <c r="AX530" s="14"/>
      <c r="AY530" s="160">
        <f t="shared" si="54"/>
        <v>0</v>
      </c>
      <c r="AZ530" s="151"/>
      <c r="BA530" s="108"/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/>
      <c r="BI530" s="17"/>
      <c r="BJ530" s="17"/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1711</v>
      </c>
      <c r="X534" s="103" t="s">
        <v>421</v>
      </c>
      <c r="Y534" s="128"/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/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/>
      <c r="BI534" s="17"/>
      <c r="BJ534" s="17"/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1712</v>
      </c>
      <c r="W535" s="149" t="s">
        <v>1713</v>
      </c>
      <c r="X535" s="103" t="s">
        <v>421</v>
      </c>
      <c r="Y535" s="128"/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/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1714</v>
      </c>
      <c r="N536" s="126" t="s">
        <v>1715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1716</v>
      </c>
      <c r="X536" s="103" t="s">
        <v>416</v>
      </c>
      <c r="Y536" s="128"/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/>
      <c r="AS536" s="107"/>
      <c r="AT536" s="107"/>
      <c r="AU536" s="135"/>
      <c r="AV536" s="135"/>
      <c r="AW536" s="14"/>
      <c r="AX536" s="14"/>
      <c r="AY536" s="160">
        <f t="shared" si="54"/>
        <v>0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/>
      <c r="BI536" s="17"/>
      <c r="BJ536" s="17"/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1689</v>
      </c>
      <c r="W537" s="149" t="s">
        <v>1060</v>
      </c>
      <c r="X537" s="103" t="s">
        <v>421</v>
      </c>
      <c r="Y537" s="128"/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tr">
        <f>IF(BS_CONTROLE[[#This Row],[SB]]=0, "-", BS_CONTROLE[[#This Row],[SB]])</f>
        <v>ZPT1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/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/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1691</v>
      </c>
      <c r="W538" s="149" t="s">
        <v>1196</v>
      </c>
      <c r="X538" s="103" t="s">
        <v>421</v>
      </c>
      <c r="Y538" s="128"/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/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/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1693</v>
      </c>
      <c r="W539" s="149" t="s">
        <v>1060</v>
      </c>
      <c r="X539" s="103" t="s">
        <v>421</v>
      </c>
      <c r="Y539" s="128"/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/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/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>46073</v>
      </c>
      <c r="B540" s="101">
        <v>46073</v>
      </c>
      <c r="C5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7" operator="equal">
      <formula>"OPORTUNIDADE"</formula>
    </cfRule>
  </conditionalFormatting>
  <conditionalFormatting sqref="Y6:Z27 Y29:Z1001">
    <cfRule type="cellIs" dxfId="170" priority="11513" operator="equal">
      <formula>"NÃO"</formula>
    </cfRule>
    <cfRule type="cellIs" dxfId="169" priority="11514" operator="equal">
      <formula>"SIM"</formula>
    </cfRule>
  </conditionalFormatting>
  <conditionalFormatting sqref="AZ6:AZ1001">
    <cfRule type="expression" dxfId="168" priority="53969">
      <formula>#REF!=1</formula>
    </cfRule>
  </conditionalFormatting>
  <conditionalFormatting sqref="BE6:BE1001 U6:U1001 AY6:AY1001">
    <cfRule type="cellIs" dxfId="167" priority="53953" operator="equal">
      <formula>"ERRO"</formula>
    </cfRule>
  </conditionalFormatting>
  <conditionalFormatting sqref="BQ6:BQ1001">
    <cfRule type="cellIs" dxfId="166" priority="53948" operator="equal">
      <formula>"Produção e Intervalo"</formula>
    </cfRule>
    <cfRule type="cellIs" dxfId="165" priority="53949" operator="equal">
      <formula>"Aderente"</formula>
    </cfRule>
    <cfRule type="cellIs" dxfId="164" priority="53950" operator="equal">
      <formula>"Intervalo"</formula>
    </cfRule>
    <cfRule type="cellIs" dxfId="163" priority="53951" operator="equal">
      <formula>"Produção"</formula>
    </cfRule>
    <cfRule type="cellIs" dxfId="162" priority="53952" operator="equal">
      <formula>"ERRO"</formula>
    </cfRule>
  </conditionalFormatting>
  <conditionalFormatting sqref="BR6:BS1001">
    <cfRule type="cellIs" dxfId="161" priority="53930" operator="equal">
      <formula>"*"</formula>
    </cfRule>
    <cfRule type="cellIs" dxfId="160" priority="53931" operator="greaterThanOrEqual">
      <formula>1</formula>
    </cfRule>
    <cfRule type="cellIs" dxfId="159" priority="53932" operator="lessThan">
      <formula>1</formula>
    </cfRule>
  </conditionalFormatting>
  <conditionalFormatting sqref="BH6:BH1001">
    <cfRule type="iconSet" priority="60714">
      <iconSet showValue="0">
        <cfvo type="percent" val="0"/>
        <cfvo type="num" val="1"/>
        <cfvo type="num" val="1" gte="0"/>
      </iconSet>
    </cfRule>
    <cfRule type="iconSet" priority="6071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6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 BK48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6" operator="equal">
      <formula>"OPORTUNIDADE"</formula>
    </cfRule>
  </conditionalFormatting>
  <conditionalFormatting sqref="Z28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28">
    <cfRule type="cellIs" dxfId="155" priority="53" operator="equal">
      <formula>"OPORTUNIDADE"</formula>
    </cfRule>
  </conditionalFormatting>
  <conditionalFormatting sqref="Y28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BK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8:BK4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4" t="s">
        <v>1717</v>
      </c>
      <c r="C2" s="234"/>
      <c r="D2" s="234"/>
      <c r="E2" s="234"/>
      <c r="F2" s="234"/>
      <c r="G2" s="234"/>
    </row>
    <row r="3" spans="2:7" ht="15" customHeight="1">
      <c r="B3" s="235"/>
      <c r="C3" s="235"/>
      <c r="D3" s="235"/>
      <c r="E3" s="235"/>
      <c r="F3" s="235"/>
      <c r="G3" s="235"/>
    </row>
    <row r="4" spans="2:7">
      <c r="B4" s="156" t="s">
        <v>1718</v>
      </c>
      <c r="C4" s="156" t="s">
        <v>1719</v>
      </c>
      <c r="D4" s="156" t="s">
        <v>1720</v>
      </c>
      <c r="E4" s="156" t="s">
        <v>1721</v>
      </c>
      <c r="F4" s="156" t="s">
        <v>4</v>
      </c>
      <c r="G4" s="156" t="s">
        <v>1722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1723</v>
      </c>
      <c r="C6" s="157">
        <v>407867</v>
      </c>
      <c r="D6" s="157" t="s">
        <v>1724</v>
      </c>
      <c r="E6" s="157" t="s">
        <v>826</v>
      </c>
      <c r="F6" s="157" t="s">
        <v>1725</v>
      </c>
      <c r="G6" s="158"/>
    </row>
    <row r="7" spans="2:7">
      <c r="B7" s="177" t="s">
        <v>1726</v>
      </c>
      <c r="C7" s="177">
        <v>293644</v>
      </c>
      <c r="D7" s="177" t="s">
        <v>1727</v>
      </c>
      <c r="E7" s="177" t="s">
        <v>826</v>
      </c>
      <c r="F7" s="177" t="s">
        <v>1725</v>
      </c>
      <c r="G7" s="178" t="s">
        <v>1728</v>
      </c>
    </row>
    <row r="8" spans="2:7">
      <c r="B8" s="157" t="s">
        <v>1729</v>
      </c>
      <c r="C8" s="157">
        <v>256790</v>
      </c>
      <c r="D8" s="157" t="s">
        <v>1730</v>
      </c>
      <c r="E8" s="157" t="s">
        <v>827</v>
      </c>
      <c r="F8" s="157" t="s">
        <v>1731</v>
      </c>
      <c r="G8" s="158">
        <v>46357</v>
      </c>
    </row>
    <row r="9" spans="2:7" ht="29.25">
      <c r="B9" s="157" t="s">
        <v>1732</v>
      </c>
      <c r="C9" s="157"/>
      <c r="D9" s="157"/>
      <c r="E9" s="157" t="s">
        <v>827</v>
      </c>
      <c r="F9" s="157" t="s">
        <v>1731</v>
      </c>
      <c r="G9" s="158" t="s">
        <v>1733</v>
      </c>
    </row>
    <row r="10" spans="2:7">
      <c r="B10" s="157" t="s">
        <v>1734</v>
      </c>
      <c r="C10" s="157">
        <v>265193</v>
      </c>
      <c r="D10" s="157" t="s">
        <v>1735</v>
      </c>
      <c r="E10" s="157" t="s">
        <v>828</v>
      </c>
      <c r="F10" s="157" t="s">
        <v>54</v>
      </c>
      <c r="G10" s="157" t="s">
        <v>1736</v>
      </c>
    </row>
    <row r="11" spans="2:7">
      <c r="B11" s="157" t="s">
        <v>1737</v>
      </c>
      <c r="C11" s="157">
        <v>293716</v>
      </c>
      <c r="D11" s="157" t="s">
        <v>1738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1739</v>
      </c>
      <c r="C12" s="157">
        <v>257258</v>
      </c>
      <c r="D12" s="157" t="s">
        <v>1740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1741</v>
      </c>
      <c r="C13" s="157">
        <v>371147</v>
      </c>
      <c r="D13" s="157" t="s">
        <v>1742</v>
      </c>
      <c r="E13" s="157" t="s">
        <v>829</v>
      </c>
      <c r="F13" s="157" t="s">
        <v>71</v>
      </c>
      <c r="G13" s="157" t="s">
        <v>1736</v>
      </c>
    </row>
    <row r="14" spans="2:7">
      <c r="B14" s="157" t="s">
        <v>1743</v>
      </c>
      <c r="C14" s="157">
        <v>259230</v>
      </c>
      <c r="D14" s="157" t="s">
        <v>1744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1745</v>
      </c>
      <c r="C15" s="157">
        <v>370705</v>
      </c>
      <c r="D15" s="157"/>
      <c r="E15" s="157" t="s">
        <v>829</v>
      </c>
      <c r="F15" s="157" t="s">
        <v>71</v>
      </c>
      <c r="G15" s="157" t="s">
        <v>1736</v>
      </c>
    </row>
    <row r="16" spans="2:7" ht="29.25">
      <c r="B16" s="157" t="s">
        <v>1746</v>
      </c>
      <c r="C16" s="157">
        <v>258542</v>
      </c>
      <c r="D16" s="157" t="s">
        <v>1747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1748</v>
      </c>
      <c r="C17" s="157">
        <v>257050</v>
      </c>
      <c r="D17" s="157" t="s">
        <v>1749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6" t="s">
        <v>1750</v>
      </c>
      <c r="C2" s="236"/>
      <c r="D2" s="236"/>
      <c r="E2" s="236"/>
      <c r="F2" s="236"/>
      <c r="G2" s="236"/>
    </row>
    <row r="3" spans="2:7" ht="19.5" customHeight="1">
      <c r="B3" s="236"/>
      <c r="C3" s="236"/>
      <c r="D3" s="236"/>
      <c r="E3" s="236"/>
      <c r="F3" s="236"/>
      <c r="G3" s="236"/>
    </row>
    <row r="4" spans="2:7" ht="19.5" customHeight="1">
      <c r="B4" s="159" t="s">
        <v>686</v>
      </c>
      <c r="C4" s="159" t="s">
        <v>1751</v>
      </c>
      <c r="D4" s="159" t="s">
        <v>1752</v>
      </c>
      <c r="E4" s="159" t="s">
        <v>1753</v>
      </c>
      <c r="F4" s="156" t="s">
        <v>1754</v>
      </c>
      <c r="G4" s="159" t="s">
        <v>1755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1756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1757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1756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1756</v>
      </c>
      <c r="G9" s="192" t="s">
        <v>1758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1756</v>
      </c>
      <c r="G10" s="162"/>
    </row>
    <row r="11" spans="2:7" ht="19.5" customHeight="1">
      <c r="B11" s="162" t="s">
        <v>1759</v>
      </c>
      <c r="C11" s="162">
        <v>9038</v>
      </c>
      <c r="D11" s="163">
        <v>46070</v>
      </c>
      <c r="E11" s="162">
        <v>9637</v>
      </c>
      <c r="F11" s="164" t="s">
        <v>1760</v>
      </c>
      <c r="G11" s="162"/>
    </row>
    <row r="12" spans="2:7" ht="19.5" customHeight="1">
      <c r="B12" s="162" t="s">
        <v>752</v>
      </c>
      <c r="C12" s="162" t="s">
        <v>1761</v>
      </c>
      <c r="D12" s="163">
        <v>46066</v>
      </c>
      <c r="E12" s="162">
        <v>9500</v>
      </c>
      <c r="F12" s="164" t="s">
        <v>1762</v>
      </c>
      <c r="G12" s="162"/>
    </row>
    <row r="13" spans="2:7" ht="19.5" customHeight="1">
      <c r="B13" s="162" t="s">
        <v>752</v>
      </c>
      <c r="C13" s="162" t="s">
        <v>1763</v>
      </c>
      <c r="D13" s="163">
        <v>46066</v>
      </c>
      <c r="E13" s="162">
        <v>10500</v>
      </c>
      <c r="F13" s="164" t="s">
        <v>1762</v>
      </c>
      <c r="G13" s="162"/>
    </row>
    <row r="14" spans="2:7" ht="19.5" customHeight="1">
      <c r="B14" s="162" t="s">
        <v>752</v>
      </c>
      <c r="C14" s="162" t="s">
        <v>1764</v>
      </c>
      <c r="D14" s="163">
        <v>46066</v>
      </c>
      <c r="E14" s="162">
        <v>9000</v>
      </c>
      <c r="F14" s="164" t="s">
        <v>1762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37" t="s">
        <v>1765</v>
      </c>
      <c r="D5" s="238"/>
      <c r="E5" s="238"/>
      <c r="F5" s="238"/>
      <c r="G5" s="238"/>
      <c r="H5" s="238"/>
      <c r="I5" s="238"/>
      <c r="J5" s="239"/>
      <c r="K5" s="240" t="s">
        <v>1766</v>
      </c>
      <c r="L5" s="241"/>
      <c r="M5" s="241"/>
      <c r="N5" s="241"/>
      <c r="O5" s="242" t="s">
        <v>1767</v>
      </c>
      <c r="P5" s="243"/>
    </row>
    <row r="6" spans="1:16" s="73" customFormat="1" ht="15" customHeight="1">
      <c r="A6" s="65" t="s">
        <v>1768</v>
      </c>
      <c r="B6" s="74" t="s">
        <v>1769</v>
      </c>
      <c r="C6" s="75" t="s">
        <v>995</v>
      </c>
      <c r="D6" s="76" t="s">
        <v>996</v>
      </c>
      <c r="E6" s="75" t="s">
        <v>1770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1771</v>
      </c>
      <c r="M6" s="79" t="s">
        <v>611</v>
      </c>
      <c r="N6" s="80" t="s">
        <v>990</v>
      </c>
      <c r="O6" s="154" t="s">
        <v>1033</v>
      </c>
      <c r="P6" s="132" t="s">
        <v>1772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 t="str">
        <f>IF(SP_SUL!BH468="","*",SP_SUL!BH468)</f>
        <v>*</v>
      </c>
      <c r="P468" s="145" t="str">
        <f>IF($A$2=1,IF(SP_SUL!BJ468="","*",SP_SUL!BJ468),IF(SP_SUL!BK468="","*",SP_SUL!BK468))</f>
        <v>*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1</v>
      </c>
      <c r="P472" s="145" t="str">
        <f>IF($A$2=1,IF(SP_SUL!BJ472="","*",SP_SUL!BJ472),IF(SP_SUL!BK472="","*",SP_SUL!BK472))</f>
        <v>Equipe no local, previsão de pronto 10:30, em intervalo 11:58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1</v>
      </c>
      <c r="P478" s="145" t="str">
        <f>IF($A$2=1,IF(SP_SUL!BJ478="","*",SP_SUL!BJ478),IF(SP_SUL!BK478="","*",SP_SUL!BK478))</f>
        <v>Equipe pronta 09:40, aguarda oportunidade, em intervalo 10:38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1</v>
      </c>
      <c r="P479" s="145" t="str">
        <f>IF($A$2=1,IF(SP_SUL!BJ479="","*",SP_SUL!BJ479),IF(SP_SUL!BK479="","*",SP_SUL!BK479))</f>
        <v>Equipe pronta 09:40, aguarda oportunidade, em intervalo 10:38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1</v>
      </c>
      <c r="P481" s="145" t="str">
        <f>IF($A$2=1,IF(SP_SUL!BJ481="","*",SP_SUL!BJ481),IF(SP_SUL!BK481="","*",SP_SUL!BK481))</f>
        <v>*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 t="str">
        <f>IF(SP_SUL!BH494="","*",SP_SUL!BH494)</f>
        <v>*</v>
      </c>
      <c r="P494" s="145" t="str">
        <f>IF($A$2=1,IF(SP_SUL!BJ494="","*",SP_SUL!BJ494),IF(SP_SUL!BK494="","*",SP_SUL!BK494))</f>
        <v>*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 t="str">
        <f>IF(SP_SUL!BH495="","*",SP_SUL!BH495)</f>
        <v>*</v>
      </c>
      <c r="P495" s="145" t="str">
        <f>IF($A$2=1,IF(SP_SUL!BJ495="","*",SP_SUL!BJ495),IF(SP_SUL!BK495="","*",SP_SUL!BK495))</f>
        <v>*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 t="str">
        <f>IF(SP_SUL!BH498="","*",SP_SUL!BH498)</f>
        <v>*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aguarda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ZAC-S</v>
      </c>
      <c r="M501" s="82">
        <f>IF(SP_SUL!AP501="","*",SP_SUL!AP501)</f>
        <v>77.212999999999994</v>
      </c>
      <c r="N501" s="82" t="str">
        <f>IF(SP_SUL!AM501="","*",SP_SUL!AM501)</f>
        <v>ZAC-S</v>
      </c>
      <c r="O501" s="109" t="str">
        <f>IF(SP_SUL!BH501="","*",SP_SUL!BH501)</f>
        <v>*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ZSU</v>
      </c>
      <c r="H502" s="115">
        <f>IF(SP_SUL!K502="","*",SP_SUL!K502)</f>
        <v>67.531999999999996</v>
      </c>
      <c r="I502" s="112">
        <f>IF(SP_SUL!O502="","*",SP_SUL!O502)</f>
        <v>0.39583333333333331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ZSU</v>
      </c>
      <c r="M502" s="82">
        <f>IF(SP_SUL!AP502="","*",SP_SUL!AP502)</f>
        <v>67.531999999999996</v>
      </c>
      <c r="N502" s="82" t="str">
        <f>IF(SP_SUL!AM502="","*",SP_SUL!AM502)</f>
        <v>ZSU</v>
      </c>
      <c r="O502" s="109" t="str">
        <f>IF(SP_SUL!BH502="","*",SP_SUL!BH502)</f>
        <v>*</v>
      </c>
      <c r="P502" s="145" t="str">
        <f>IF($A$2=1,IF(SP_SUL!BJ502="","*",SP_SUL!BJ502),IF(SP_SUL!BK502="","*",SP_SUL!BK502))</f>
        <v>*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ZXI-ZIC</v>
      </c>
      <c r="M505" s="82">
        <f>IF(SP_SUL!AP505="","*",SP_SUL!AP505)</f>
        <v>225</v>
      </c>
      <c r="N505" s="82" t="str">
        <f>IF(SP_SUL!AM505="","*",SP_SUL!AM505)</f>
        <v>ZXI-ZIC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V93</v>
      </c>
      <c r="F506" s="82" t="str">
        <f>IF(SP_SUL!H506="","*",SP_SUL!H506)</f>
        <v>ZYU1</v>
      </c>
      <c r="G506" s="82" t="str">
        <f>IF(SP_SUL!M506="","*",SP_SUL!M506)</f>
        <v>ZYU-ZST</v>
      </c>
      <c r="H506" s="115">
        <f>IF(SP_SUL!K506="","*",SP_SUL!K506)</f>
        <v>204.4</v>
      </c>
      <c r="I506" s="112">
        <f>IF(SP_SUL!O506="","*",SP_SUL!O506)</f>
        <v>0.375</v>
      </c>
      <c r="J506" s="112">
        <f>IF(SP_SUL!P506="","*",SP_SUL!P506)</f>
        <v>8.3333333333333329E-2</v>
      </c>
      <c r="K506" s="82" t="str">
        <f>IF(SP_SUL!AK506="","*",SP_SUL!AK506)</f>
        <v>ZYU1</v>
      </c>
      <c r="L506" s="82" t="str">
        <f>IF(SP_SUL!AM506="","*",SP_SUL!AM506)</f>
        <v>ZYU-ZST</v>
      </c>
      <c r="M506" s="82">
        <f>IF(SP_SUL!AP506="","*",SP_SUL!AP506)</f>
        <v>204.4</v>
      </c>
      <c r="N506" s="82" t="str">
        <f>IF(SP_SUL!AM506="","*",SP_SUL!AM506)</f>
        <v>ZYU-ZST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 t="str">
        <f>IF(SP_SUL!B507="","*",SP_SUL!B507)</f>
        <v>*</v>
      </c>
      <c r="B507" s="82" t="str">
        <f>IF(SP_SUL!X507="","*",SP_SUL!X507)</f>
        <v>*</v>
      </c>
      <c r="C507" s="82" t="str">
        <f>IF(SP_SUL!S507="","*",SP_SUL!S507)</f>
        <v>-</v>
      </c>
      <c r="D507" s="82" t="str">
        <f>IF(SP_SUL!T507="","*",SP_SUL!T507)</f>
        <v>-</v>
      </c>
      <c r="E507" s="82" t="str">
        <f>IF(SP_SUL!D507="","*",SP_SUL!D507)</f>
        <v>*</v>
      </c>
      <c r="F507" s="82" t="str">
        <f>IF(SP_SUL!H507="","*",SP_SUL!H507)</f>
        <v>*</v>
      </c>
      <c r="G507" s="82" t="str">
        <f>IF(SP_SUL!M507="","*",SP_SUL!M507)</f>
        <v>*</v>
      </c>
      <c r="H507" s="115" t="str">
        <f>IF(SP_SUL!K507="","*",SP_SUL!K507)</f>
        <v>*</v>
      </c>
      <c r="I507" s="112" t="str">
        <f>IF(SP_SUL!O507="","*",SP_SUL!O507)</f>
        <v>*</v>
      </c>
      <c r="J507" s="112" t="str">
        <f>IF(SP_SUL!P507="","*",SP_SUL!P507)</f>
        <v>*</v>
      </c>
      <c r="K507" s="82">
        <f>IF(SP_SUL!AK507="","*",SP_SUL!AK507)</f>
        <v>0</v>
      </c>
      <c r="L507" s="82" t="str">
        <f>IF(SP_SUL!AM507="","*",SP_SUL!AM507)</f>
        <v>-</v>
      </c>
      <c r="M507" s="82">
        <f>IF(SP_SUL!AP507="","*",SP_SUL!AP507)</f>
        <v>0</v>
      </c>
      <c r="N507" s="82" t="str">
        <f>IF(SP_SUL!AM507="","*",SP_SUL!AM507)</f>
        <v>-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 t="str">
        <f>IF(SP_SUL!BH521="","*",SP_SUL!BH521)</f>
        <v>*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 t="str">
        <f>IF(SP_SUL!BH522="","*",SP_SUL!BH522)</f>
        <v>*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 t="str">
        <f>IF(SP_SUL!BH523="","*",SP_SUL!BH523)</f>
        <v>*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 t="str">
        <f>IF(SP_SUL!BH524="","*",SP_SUL!BH524)</f>
        <v>*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 t="str">
        <f>IF(SP_SUL!BH525="","*",SP_SUL!BH525)</f>
        <v>*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 t="str">
        <f>IF(SP_SUL!BH527="","*",SP_SUL!BH527)</f>
        <v>*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Contrato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K67ZEV1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K67ZEV1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 t="str">
        <f>IF(SP_SUL!BH529="","*",SP_SUL!BH529)</f>
        <v>*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 t="str">
        <f>IF(SP_SUL!BH530="","*",SP_SUL!BH530)</f>
        <v>*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 t="str">
        <f>IF(SP_SUL!BH536="","*",SP_SUL!BH536)</f>
        <v>*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>
        <f>IF(SP_SUL!B540="","*",SP_SUL!B540)</f>
        <v>46073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44"/>
      <c r="B1" s="245"/>
      <c r="C1" s="24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47" t="s">
        <v>1043</v>
      </c>
      <c r="Q1" s="248"/>
      <c r="R1" s="110"/>
      <c r="S1" s="83"/>
      <c r="T1" s="85"/>
      <c r="U1" s="249" t="s">
        <v>1773</v>
      </c>
      <c r="V1" s="249"/>
      <c r="W1" s="249"/>
    </row>
    <row r="2" spans="1:23" ht="15" customHeight="1">
      <c r="A2" s="86" t="s">
        <v>1774</v>
      </c>
      <c r="B2" s="86" t="s">
        <v>1769</v>
      </c>
      <c r="C2" s="86" t="s">
        <v>411</v>
      </c>
      <c r="D2" s="87" t="s">
        <v>995</v>
      </c>
      <c r="E2" s="87" t="s">
        <v>4</v>
      </c>
      <c r="F2" s="87" t="s">
        <v>1768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1775</v>
      </c>
      <c r="T2" s="90" t="s">
        <v>998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1000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2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1040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196</v>
      </c>
      <c r="W18" s="136">
        <f ca="1">_xlfn.XLOOKUP(G18&amp;$W$2,BS_CONTROLE[CHAVE],BS_CONTROLE[Quantidade_11],"-")</f>
        <v>1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39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2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1872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3036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1040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1040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1040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196</v>
      </c>
      <c r="W53" s="136">
        <f ca="1">_xlfn.XLOOKUP(G53&amp;$W$2,BS_CONTROLE[CHAVE],BS_CONTROLE[Quantidade_11],"-")</f>
        <v>1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39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2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1872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3036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1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1000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1000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1040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1040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1040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43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196</v>
      </c>
      <c r="W85" s="136">
        <f ca="1">_xlfn.XLOOKUP(G85&amp;$W$2,BS_CONTROLE[CHAVE],BS_CONTROLE[Quantidade_11],"-")</f>
        <v>1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2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1872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55</v>
      </c>
      <c r="V96" s="136">
        <f ca="1">_xlfn.XLOOKUP(G96&amp;$V$2,BS_CONTROLE[CHAVE],BS_CONTROLE[Quantidade_11],"-")</f>
        <v>20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1000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1040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1040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1040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43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196</v>
      </c>
      <c r="W112" s="136">
        <f ca="1">_xlfn.XLOOKUP(G112&amp;$W$2,BS_CONTROLE[CHAVE],BS_CONTROLE[Quantidade_11],"-")</f>
        <v>1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2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1872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3036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55</v>
      </c>
      <c r="V122" s="136">
        <f ca="1">_xlfn.XLOOKUP(G122&amp;$V$2,BS_CONTROLE[CHAVE],BS_CONTROLE[Quantidade_11],"-")</f>
        <v>20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1000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1040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1040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1040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43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196</v>
      </c>
      <c r="W139" s="136">
        <f ca="1">_xlfn.XLOOKUP(G139&amp;$W$2,BS_CONTROLE[CHAVE],BS_CONTROLE[Quantidade_11],"-")</f>
        <v>1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2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1872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1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55</v>
      </c>
      <c r="V152" s="136">
        <f ca="1">_xlfn.XLOOKUP(G152&amp;$V$2,BS_CONTROLE[CHAVE],BS_CONTROLE[Quantidade_11],"-")</f>
        <v>20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1000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1040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1040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229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2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3036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1000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>
        <f ca="1">_xlfn.XLOOKUP(G185&amp;$W$2,BS_CONTROLE[CHAVE],BS_CONTROLE[Quantidade_11],"-")</f>
        <v>0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55</v>
      </c>
      <c r="V186" s="136">
        <f ca="1">_xlfn.XLOOKUP(G186&amp;$V$2,BS_CONTROLE[CHAVE],BS_CONTROLE[Quantidade_11],"-")</f>
        <v>20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1040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229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2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55</v>
      </c>
      <c r="V192" s="136">
        <f ca="1">_xlfn.XLOOKUP(G192&amp;$V$2,BS_CONTROLE[CHAVE],BS_CONTROLE[Quantidade_11],"-")</f>
        <v>20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1040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1872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229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43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196</v>
      </c>
      <c r="W200" s="136">
        <f ca="1">_xlfn.XLOOKUP(G200&amp;$W$2,BS_CONTROLE[CHAVE],BS_CONTROLE[Quantidade_11],"-")</f>
        <v>1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2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>
        <f ca="1">_xlfn.XLOOKUP(G205&amp;$W$2,BS_CONTROLE[CHAVE],BS_CONTROLE[Quantidade_11],"-")</f>
        <v>312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50</v>
      </c>
      <c r="W209" s="136">
        <f ca="1">_xlfn.XLOOKUP(G209&amp;$W$2,BS_CONTROLE[CHAVE],BS_CONTROLE[Quantidade_11],"-")</f>
        <v>52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55</v>
      </c>
      <c r="V216" s="136">
        <f ca="1">_xlfn.XLOOKUP(G216&amp;$V$2,BS_CONTROLE[CHAVE],BS_CONTROLE[Quantidade_11],"-")</f>
        <v>20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1040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1040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1872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229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43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196</v>
      </c>
      <c r="W228" s="136">
        <f ca="1">_xlfn.XLOOKUP(G228&amp;$W$2,BS_CONTROLE[CHAVE],BS_CONTROLE[Quantidade_11],"-")</f>
        <v>1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2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50</v>
      </c>
      <c r="W236" s="136">
        <f ca="1">_xlfn.XLOOKUP(G236&amp;$W$2,BS_CONTROLE[CHAVE],BS_CONTROLE[Quantidade_11],"-")</f>
        <v>52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1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0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1000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55</v>
      </c>
      <c r="V249" s="136">
        <f ca="1">_xlfn.XLOOKUP(G249&amp;$V$2,BS_CONTROLE[CHAVE],BS_CONTROLE[Quantidade_11],"-")</f>
        <v>20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1040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1040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1872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229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43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196</v>
      </c>
      <c r="W261" s="136">
        <f ca="1">_xlfn.XLOOKUP(G261&amp;$W$2,BS_CONTROLE[CHAVE],BS_CONTROLE[Quantidade_11],"-")</f>
        <v>1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2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50</v>
      </c>
      <c r="W275" s="136">
        <f ca="1">_xlfn.XLOOKUP(G275&amp;$W$2,BS_CONTROLE[CHAVE],BS_CONTROLE[Quantidade_11],"-")</f>
        <v>52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55</v>
      </c>
      <c r="V276" s="136">
        <f ca="1">_xlfn.XLOOKUP(G276&amp;$V$2,BS_CONTROLE[CHAVE],BS_CONTROLE[Quantidade_11],"-")</f>
        <v>20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1040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1040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1040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1872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229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43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196</v>
      </c>
      <c r="W287" s="136">
        <f ca="1">_xlfn.XLOOKUP(G287&amp;$W$2,BS_CONTROLE[CHAVE],BS_CONTROLE[Quantidade_11],"-")</f>
        <v>1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312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2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50</v>
      </c>
      <c r="W299" s="136">
        <f ca="1">_xlfn.XLOOKUP(G299&amp;$W$2,BS_CONTROLE[CHAVE],BS_CONTROLE[Quantidade_11],"-")</f>
        <v>52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55</v>
      </c>
      <c r="V301" s="136">
        <f ca="1">_xlfn.XLOOKUP(G301&amp;$V$2,BS_CONTROLE[CHAVE],BS_CONTROLE[Quantidade_11],"-")</f>
        <v>20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0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1040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1040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1872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43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229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196</v>
      </c>
      <c r="W312" s="136">
        <f ca="1">_xlfn.XLOOKUP(G312&amp;$W$2,BS_CONTROLE[CHAVE],BS_CONTROLE[Quantidade_11],"-")</f>
        <v>1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39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35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2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>
        <f ca="1">_xlfn.XLOOKUP(G319&amp;$W$2,BS_CONTROLE[CHAVE],BS_CONTROLE[Quantidade_11],"-")</f>
        <v>312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2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1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1000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35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1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1040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1040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43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229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39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35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2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>
        <f ca="1">_xlfn.XLOOKUP(G356&amp;$W$2,BS_CONTROLE[CHAVE],BS_CONTROLE[Quantidade_11],"-")</f>
        <v>312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2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1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35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0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1040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229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2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1040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1872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43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229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196</v>
      </c>
      <c r="W376" s="136">
        <f ca="1">_xlfn.XLOOKUP(G376&amp;$W$2,BS_CONTROLE[CHAVE],BS_CONTROLE[Quantidade_11],"-")</f>
        <v>1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39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35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2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>
        <f ca="1">_xlfn.XLOOKUP(G386&amp;$W$2,BS_CONTROLE[CHAVE],BS_CONTROLE[Quantidade_11],"-")</f>
        <v>312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2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1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35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50</v>
      </c>
      <c r="W390" s="136">
        <f ca="1">_xlfn.XLOOKUP(G390&amp;$W$2,BS_CONTROLE[CHAVE],BS_CONTROLE[Quantidade_11],"-")</f>
        <v>52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1040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0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1040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1872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43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196</v>
      </c>
      <c r="W402" s="136">
        <f ca="1">_xlfn.XLOOKUP(G402&amp;$W$2,BS_CONTROLE[CHAVE],BS_CONTROLE[Quantidade_11],"-")</f>
        <v>1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229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39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>
        <f ca="1">_xlfn.XLOOKUP(G405&amp;$V$2,BS_CONTROLE[CHAVE],BS_CONTROLE[Quantidade_11],"-")</f>
        <v>35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2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1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3036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2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1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1000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1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50</v>
      </c>
      <c r="W426" s="136">
        <f ca="1">_xlfn.XLOOKUP(G426&amp;$W$2,BS_CONTROLE[CHAVE],BS_CONTROLE[Quantidade_11],"-")</f>
        <v>52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55</v>
      </c>
      <c r="V428" s="136">
        <f ca="1">_xlfn.XLOOKUP(G428&amp;$V$2,BS_CONTROLE[CHAVE],BS_CONTROLE[Quantidade_11],"-")</f>
        <v>20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1040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1040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1872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43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229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196</v>
      </c>
      <c r="W438" s="136">
        <f ca="1">_xlfn.XLOOKUP(G438&amp;$W$2,BS_CONTROLE[CHAVE],BS_CONTROLE[Quantidade_11],"-")</f>
        <v>1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39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>
        <f ca="1">_xlfn.XLOOKUP(G440&amp;$V$2,BS_CONTROLE[CHAVE],BS_CONTROLE[Quantidade_11],"-")</f>
        <v>35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>
        <f ca="1">_xlfn.XLOOKUP(G441&amp;$U$2,BS_CONTROLE[CHAVE],BS_CONTROLE[Quantidade_11],"-")</f>
        <v>0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2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1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2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0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50</v>
      </c>
      <c r="W456" s="136">
        <f ca="1">_xlfn.XLOOKUP(G456&amp;$W$2,BS_CONTROLE[CHAVE],BS_CONTROLE[Quantidade_11],"-")</f>
        <v>52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55</v>
      </c>
      <c r="V458" s="136">
        <f ca="1">_xlfn.XLOOKUP(G458&amp;$V$2,BS_CONTROLE[CHAVE],BS_CONTROLE[Quantidade_11],"-")</f>
        <v>20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1040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1040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1872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196</v>
      </c>
      <c r="W468" s="136">
        <f ca="1">_xlfn.XLOOKUP(G468&amp;$W$2,BS_CONTROLE[CHAVE],BS_CONTROLE[Quantidade_11],"-")</f>
        <v>1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229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2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50</v>
      </c>
      <c r="W482" s="136">
        <f ca="1">_xlfn.XLOOKUP(G482&amp;$W$2,BS_CONTROLE[CHAVE],BS_CONTROLE[Quantidade_11],"-")</f>
        <v>52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2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1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0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55</v>
      </c>
      <c r="V495" s="136">
        <f ca="1">_xlfn.XLOOKUP(G495&amp;$V$2,BS_CONTROLE[CHAVE],BS_CONTROLE[Quantidade_11],"-")</f>
        <v>20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1040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*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*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ZFH2</v>
      </c>
      <c r="K499" s="138" t="str">
        <f>IF(SP_SUL!M502="","*",SP_SUL!M502)</f>
        <v>ZSU</v>
      </c>
      <c r="L499" s="138" t="str">
        <f>IF(SP_SUL!N502="","*",SP_SUL!N502)</f>
        <v>K70K74/ZSU2/ZK57ZHO</v>
      </c>
      <c r="M499" s="139">
        <f>IF(SP_SUL!J502="","*",SP_SUL!J502)</f>
        <v>68</v>
      </c>
      <c r="N499" s="142">
        <f>IF(SP_SUL!K502="","*",SP_SUL!K502)</f>
        <v>67.531999999999996</v>
      </c>
      <c r="O499" s="142">
        <f>IF(SP_SUL!L502="","*",SP_SUL!L502)</f>
        <v>68.531999999999996</v>
      </c>
      <c r="P499" s="141">
        <f>IF(SP_SUL!O502="","*",SP_SUL!O502)</f>
        <v>0.39583333333333331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Willian</v>
      </c>
      <c r="T499" s="143" t="str">
        <f>IF(SP_SUL!W502="","*",SP_SUL!W502)</f>
        <v xml:space="preserve">Descarga de trilho 3 barras ZBM1/K57ZHO 1:15, 2H ZSU2/K57ZHO 5 barras 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1872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*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196</v>
      </c>
      <c r="W501" s="136">
        <f ca="1">_xlfn.XLOOKUP(G501&amp;$W$2,BS_CONTROLE[CHAVE],BS_CONTROLE[Quantidade_11],"-")</f>
        <v>1</v>
      </c>
    </row>
    <row r="502" spans="1:23" hidden="1">
      <c r="A502" s="144" t="str">
        <f>IF(SP_SUL!Y505="","*",SP_SUL!Y505)</f>
        <v>*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43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*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V93</v>
      </c>
      <c r="H503" s="143" t="str">
        <f>IF(SP_SUL!F506="","*",SP_SUL!F506)</f>
        <v>MECANIZAÇÃO - SOCADORA</v>
      </c>
      <c r="I503" s="143" t="str">
        <f>IF(SP_SUL!H506="","*",SP_SUL!H506)</f>
        <v>ZYU1</v>
      </c>
      <c r="J503" s="143" t="str">
        <f>IF(SP_SUL!I506="","*",SP_SUL!I506)</f>
        <v>ZYU1</v>
      </c>
      <c r="K503" s="138" t="str">
        <f>IF(SP_SUL!M506="","*",SP_SUL!M506)</f>
        <v>ZYU-ZST</v>
      </c>
      <c r="L503" s="138" t="str">
        <f>IF(SP_SUL!N506="","*",SP_SUL!N506)</f>
        <v>ZYU206</v>
      </c>
      <c r="M503" s="139">
        <f>IF(SP_SUL!J506="","*",SP_SUL!J506)</f>
        <v>56</v>
      </c>
      <c r="N503" s="142">
        <f>IF(SP_SUL!K506="","*",SP_SUL!K506)</f>
        <v>204.4</v>
      </c>
      <c r="O503" s="142">
        <f>IF(SP_SUL!L506="","*",SP_SUL!L506)</f>
        <v>205.8</v>
      </c>
      <c r="P503" s="141">
        <f>IF(SP_SUL!O506="","*",SP_SUL!O506)</f>
        <v>0.375</v>
      </c>
      <c r="Q503" s="141">
        <f>IF(SP_SUL!P506="","*",SP_SUL!P506)</f>
        <v>8.3333333333333329E-2</v>
      </c>
      <c r="R503" s="143" t="str">
        <f>IF(SP_SUL!Q506="","*",CONCATENATE(SP_SUL!Q506," ",SP_SUL!R506))</f>
        <v>1020 M</v>
      </c>
      <c r="S503" s="143" t="str">
        <f>IF(SP_SUL!V506="","*",SP_SUL!V506)</f>
        <v>Moises</v>
      </c>
      <c r="T503" s="143" t="str">
        <f>IF(SP_SUL!W506="","*",SP_SUL!W506)</f>
        <v>Socaria mecanizada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229</v>
      </c>
    </row>
    <row r="504" spans="1:23" hidden="1">
      <c r="A504" s="144" t="str">
        <f>IF(SP_SUL!Y507="","*",SP_SUL!Y507)</f>
        <v>*</v>
      </c>
      <c r="B504" s="144" t="str">
        <f>IF(SP_SUL!X507="","*",SP_SUL!X507)</f>
        <v>*</v>
      </c>
      <c r="C504" s="144" t="str">
        <f>IF(SP_SUL!Z507="","*",SP_SUL!Z507)</f>
        <v>*</v>
      </c>
      <c r="D504" s="138" t="str">
        <f>IF(SP_SUL!S507="","*",SP_SUL!S507)</f>
        <v>-</v>
      </c>
      <c r="E504" s="138" t="str">
        <f>IF(SP_SUL!T507="","*",SP_SUL!T507)</f>
        <v>-</v>
      </c>
      <c r="F504" s="143" t="str">
        <f>IF(SP_SUL!B507="","*",SP_SUL!B507)</f>
        <v>*</v>
      </c>
      <c r="G504" s="143" t="str">
        <f>IF(SP_SUL!D507="","*",SP_SUL!D507)</f>
        <v>*</v>
      </c>
      <c r="H504" s="143" t="str">
        <f>IF(SP_SUL!F507="","*",SP_SUL!F507)</f>
        <v>*</v>
      </c>
      <c r="I504" s="143" t="str">
        <f>IF(SP_SUL!H507="","*",SP_SUL!H507)</f>
        <v>*</v>
      </c>
      <c r="J504" s="143" t="str">
        <f>IF(SP_SUL!I507="","*",SP_SUL!I507)</f>
        <v>*</v>
      </c>
      <c r="K504" s="138" t="str">
        <f>IF(SP_SUL!M507="","*",SP_SUL!M507)</f>
        <v>*</v>
      </c>
      <c r="L504" s="138" t="str">
        <f>IF(SP_SUL!N507="","*",SP_SUL!N507)</f>
        <v>*</v>
      </c>
      <c r="M504" s="139" t="str">
        <f>IF(SP_SUL!J507="","*",SP_SUL!J507)</f>
        <v>*</v>
      </c>
      <c r="N504" s="142" t="str">
        <f>IF(SP_SUL!K507="","*",SP_SUL!K507)</f>
        <v>*</v>
      </c>
      <c r="O504" s="142" t="str">
        <f>IF(SP_SUL!L507="","*",SP_SUL!L507)</f>
        <v>*</v>
      </c>
      <c r="P504" s="141" t="str">
        <f>IF(SP_SUL!O507="","*",SP_SUL!O507)</f>
        <v>*</v>
      </c>
      <c r="Q504" s="141" t="str">
        <f>IF(SP_SUL!P507="","*",SP_SUL!P507)</f>
        <v>*</v>
      </c>
      <c r="R504" s="143" t="str">
        <f>IF(SP_SUL!Q507="","*",CONCATENATE(SP_SUL!Q507," ",SP_SUL!R507))</f>
        <v>*</v>
      </c>
      <c r="S504" s="143" t="str">
        <f>IF(SP_SUL!V507="","*",SP_SUL!V507)</f>
        <v>*</v>
      </c>
      <c r="T504" s="143" t="str">
        <f>IF(SP_SUL!W507="","*",SP_SUL!W507)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4" t="str">
        <f>IF(SP_SUL!Y508="","*",SP_SUL!Y508)</f>
        <v>*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39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*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*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*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*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*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*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*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*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*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3036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*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1</v>
      </c>
    </row>
    <row r="521" spans="1:23" hidden="1">
      <c r="A521" s="144" t="str">
        <f>IF(SP_SUL!Y524="","*",SP_SUL!Y524)</f>
        <v>*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*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2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*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*</v>
      </c>
      <c r="B525" s="144" t="str">
        <f>IF(SP_SUL!X528="","*",SP_SUL!X528)</f>
        <v>Contrato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K67ZEV1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0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*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1000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*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*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*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*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*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*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55</v>
      </c>
      <c r="V535" s="136">
        <f ca="1">_xlfn.XLOOKUP(G535&amp;$V$2,BS_CONTROLE[CHAVE],BS_CONTROLE[Quantidade_11],"-")</f>
        <v>20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*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1040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>
        <f>IF(SP_SUL!B540="","*",SP_SUL!B540)</f>
        <v>46073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1776</v>
      </c>
      <c r="C2" s="120" t="s">
        <v>1777</v>
      </c>
      <c r="D2" s="75" t="s">
        <v>982</v>
      </c>
      <c r="E2" s="75" t="s">
        <v>1778</v>
      </c>
      <c r="F2" s="98" t="s">
        <v>1779</v>
      </c>
      <c r="G2" s="75" t="s">
        <v>1780</v>
      </c>
      <c r="H2" s="75" t="s">
        <v>1781</v>
      </c>
      <c r="I2" s="75" t="s">
        <v>1782</v>
      </c>
      <c r="J2" s="75" t="s">
        <v>1783</v>
      </c>
      <c r="K2" s="77" t="s">
        <v>1784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*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*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ZSU</v>
      </c>
      <c r="G498" s="94" t="str">
        <f>IF(SP_SUL!I502="","*",SP_SUL!I502)</f>
        <v>ZFH2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*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*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*</v>
      </c>
      <c r="C502" s="94">
        <f>IF(SP_SUL!B506="","*",SP_SUL!B506)</f>
        <v>46073</v>
      </c>
      <c r="D502" s="93" t="str">
        <f>IF(SP_SUL!D506="","*",SP_SUL!D506)</f>
        <v>V93</v>
      </c>
      <c r="E502" s="93" t="str">
        <f>IF(SP_SUL!H506="","*",SP_SUL!H506)</f>
        <v>ZYU1</v>
      </c>
      <c r="F502" s="99" t="str">
        <f>IF(SP_SUL!M506="","*",SP_SUL!M506)</f>
        <v>ZYU-ZST</v>
      </c>
      <c r="G502" s="94" t="str">
        <f>IF(SP_SUL!I506="","*",SP_SUL!I506)</f>
        <v>ZYU1</v>
      </c>
      <c r="H502" s="94" t="str">
        <f>IF(SP_SUL!AB506="","*",SP_SUL!AB506)</f>
        <v>ESCALA</v>
      </c>
      <c r="I502" s="94" t="str">
        <f>IF(SP_SUL!AC506="","*",SP_SUL!AC506)</f>
        <v>AGD ACIONAMENTO PCM</v>
      </c>
      <c r="J502" s="95">
        <f>IF(SP_SUL!AA506="","*",SP_SUL!AA506)</f>
        <v>1</v>
      </c>
      <c r="K502" s="96">
        <f>IF(SP_SUL!AD506="","*",SP_SUL!AD506)</f>
        <v>0.33333333333333331</v>
      </c>
    </row>
    <row r="503" spans="2:11" hidden="1">
      <c r="B503" s="93" t="str">
        <f>IF(SP_SUL!Y507="","*",SP_SUL!Y507)</f>
        <v>*</v>
      </c>
      <c r="C503" s="94" t="str">
        <f>IF(SP_SUL!B507="","*",SP_SUL!B507)</f>
        <v>*</v>
      </c>
      <c r="D503" s="93" t="str">
        <f>IF(SP_SUL!D507="","*",SP_SUL!D507)</f>
        <v>*</v>
      </c>
      <c r="E503" s="93" t="str">
        <f>IF(SP_SUL!H507="","*",SP_SUL!H507)</f>
        <v>*</v>
      </c>
      <c r="F503" s="99" t="str">
        <f>IF(SP_SUL!M507="","*",SP_SUL!M507)</f>
        <v>*</v>
      </c>
      <c r="G503" s="94" t="str">
        <f>IF(SP_SUL!I507="","*",SP_SUL!I507)</f>
        <v>*</v>
      </c>
      <c r="H503" s="94" t="str">
        <f>IF(SP_SUL!AB507="","*",SP_SUL!AB507)</f>
        <v>*</v>
      </c>
      <c r="I503" s="94" t="str">
        <f>IF(SP_SUL!AC507="","*",SP_SUL!AC507)</f>
        <v>*</v>
      </c>
      <c r="J503" s="95" t="str">
        <f>IF(SP_SUL!AA507="","*",SP_SUL!AA507)</f>
        <v>*</v>
      </c>
      <c r="K503" s="96" t="str">
        <f>IF(SP_SUL!AD507="","*",SP_SUL!AD507)</f>
        <v>*</v>
      </c>
    </row>
    <row r="504" spans="2:11" hidden="1">
      <c r="B504" s="93" t="str">
        <f>IF(SP_SUL!Y508="","*",SP_SUL!Y508)</f>
        <v>*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*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*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*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*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*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*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*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*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*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*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*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*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*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*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K67ZEV1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*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*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*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*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*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*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*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*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>
        <f>IF(SP_SUL!B540="","*",SP_SUL!B540)</f>
        <v>46073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1785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2026-02-19T17:22:14Z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