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56" documentId="8_{B6337239-1A00-434D-AAD0-422EA1FEB5AE}" xr6:coauthVersionLast="47" xr6:coauthVersionMax="47" xr10:uidLastSave="{E0E1CD90-9B59-45DB-AD95-819BC71982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303" i="12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330" i="12" s="1"/>
  <c r="T232" i="1" a="1"/>
  <c r="T232" i="1" s="1"/>
  <c r="E3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9" i="1" l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AN213" i="1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4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N214" i="1"/>
  <c r="AM210" i="1"/>
  <c r="AN209" i="1"/>
  <c r="AM206" i="1"/>
  <c r="AN217" i="1"/>
  <c r="AM213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L187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9" i="11" l="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<sst xmlns="http://schemas.openxmlformats.org/spreadsheetml/2006/main" count="6028" uniqueCount="1622">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</sst>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23" activePane="bottomRight" state="frozen"/>
      <selection pane="bottomRight" activeCell="M233" sqref="M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187</v>
      </c>
      <c r="G213" s="9" t="str">
        <f>IF(D213="","*",VLOOKUP(F213,BS_ATIVIDADE[#All],3,FALSE))</f>
        <v>PEDRA</v>
      </c>
      <c r="H213" s="168" t="s">
        <v>1562</v>
      </c>
      <c r="I213" s="331" t="s">
        <v>618</v>
      </c>
      <c r="J213" s="212">
        <v>98</v>
      </c>
      <c r="K213" s="212">
        <v>718.3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13" s="168">
        <v>0.41666666666666669</v>
      </c>
      <c r="P213" s="168">
        <v>0.125</v>
      </c>
      <c r="Q213" s="83">
        <v>28</v>
      </c>
      <c r="R213" s="10" t="str">
        <f>IFERROR(_xlfn.XLOOKUP(F213, BS_ATIVIDADE[ATIVIDADE],BS_ATIVIDADE[UNIDADE] ), "*")</f>
        <v>VAGÕES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TGR/TIQ2</v>
      </c>
      <c r="AL213" s="279" t="str">
        <f>IF(BS_CONTROLE[[#This Row],[Local - Encerramento]]=0, "-", BS_CONTROLE[[#This Row],[Local - Encerramento]])</f>
        <v>TRO</v>
      </c>
      <c r="AM213" s="279" t="str">
        <f>IF(BS_CONTROLE[[#This Row],[Entre - Estações]]=0, "-", BS_CONTROLE[[#This Row],[Entre - Estações]])</f>
        <v>TAL-TSF</v>
      </c>
      <c r="AN213" s="279" t="str">
        <f>IF(BS_CONTROLE[[#This Row],[SB]]=0, "-", BS_CONTROLE[[#This Row],[SB]])</f>
        <v>710TSF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718.3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/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1571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1572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1573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98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1574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1563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/>
      </c>
      <c r="B249" s="166"/>
      <c r="C249" s="8" t="str">
        <f>IF(BS_CONTROLE[[#This Row],[DATA]]="","",WEEKNUM(BS_CONTROLE[[#This Row],[DATA]]))</f>
        <v/>
      </c>
      <c r="D249" s="51"/>
      <c r="E249" s="314">
        <v>348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1575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1576</v>
      </c>
      <c r="E3" s="316" t="s">
        <v>1577</v>
      </c>
      <c r="F3" s="316" t="s">
        <v>1578</v>
      </c>
      <c r="G3" s="316" t="s">
        <v>1579</v>
      </c>
      <c r="H3" s="316" t="s">
        <v>1580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1583</v>
      </c>
      <c r="W1" s="387"/>
      <c r="X1" s="387"/>
      <c r="Y1" s="103"/>
    </row>
    <row r="2" spans="1:25" s="100" customFormat="1" ht="11.25" customHeight="1">
      <c r="A2" s="104" t="s">
        <v>1584</v>
      </c>
      <c r="B2" s="104" t="s">
        <v>1585</v>
      </c>
      <c r="C2" s="104" t="s">
        <v>7</v>
      </c>
      <c r="D2" s="105" t="s">
        <v>1177</v>
      </c>
      <c r="E2" s="105" t="s">
        <v>1178</v>
      </c>
      <c r="F2" s="105" t="s">
        <v>1586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PDM - PEDRA - DESCARGA</v>
      </c>
      <c r="I302" s="109" t="str">
        <f>IF(FN_MC!H213="","*",FN_MC!H213)</f>
        <v>TGR/TIQ2</v>
      </c>
      <c r="J302" s="109" t="str">
        <f>IF(FN_MC!I213="","*",FN_MC!I213)</f>
        <v>TRO</v>
      </c>
      <c r="K302" s="109" t="str">
        <f>IF(FN_MC!M213="","*",FN_MC!M213)</f>
        <v>TAL-TSF</v>
      </c>
      <c r="L302" s="328" t="str">
        <f>IF(FN_MC!N213="","*",FN_MC!N213)</f>
        <v>710TSF</v>
      </c>
      <c r="M302" s="110">
        <f>IF(FN_MC!J213="","*",FN_MC!J213)</f>
        <v>98</v>
      </c>
      <c r="N302" s="291">
        <f>IF(FN_MC!K213="","*",FN_MC!K213)</f>
        <v>718.3</v>
      </c>
      <c r="O302" s="291" t="str">
        <f>IF(FN_MC!L213="","*",FN_MC!L213)</f>
        <v>-</v>
      </c>
      <c r="P302" s="110"/>
      <c r="Q302" s="127">
        <f>IF(FN_MC!O213="","*",FN_MC!O213)</f>
        <v>0.41666666666666669</v>
      </c>
      <c r="R302" s="127">
        <f>IF(FN_MC!P213="","*",FN_MC!P213)</f>
        <v>0.125</v>
      </c>
      <c r="S302" s="109" t="str">
        <f>IF(FN_MC!Q213="","*",CONCATENATE(FN_MC!Q213," ",FN_MC!R213))</f>
        <v>28 VAGÕES</v>
      </c>
      <c r="T302" s="109" t="str">
        <f>IF(FN_MC!V213="","*",FN_MC!V213)</f>
        <v>Camila</v>
      </c>
      <c r="U302" s="109" t="str">
        <f>IF(FN_MC!W213="","*",FN_MC!W213)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 t="str">
        <f>IF(FN_MC!O230="","*",FN_MC!O230)</f>
        <v>*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*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1589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1590</v>
      </c>
      <c r="C4" s="321" t="s">
        <v>1591</v>
      </c>
      <c r="D4" s="321" t="s">
        <v>1592</v>
      </c>
      <c r="E4" s="321" t="s">
        <v>1593</v>
      </c>
      <c r="F4" s="321" t="s">
        <v>545</v>
      </c>
      <c r="G4" s="321" t="s">
        <v>1594</v>
      </c>
      <c r="H4" s="187"/>
    </row>
    <row r="5" spans="1:8" ht="43.5">
      <c r="A5" s="187"/>
      <c r="B5" s="322" t="s">
        <v>1595</v>
      </c>
      <c r="C5" s="322">
        <v>309525</v>
      </c>
      <c r="D5" s="322" t="s">
        <v>1596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1597</v>
      </c>
      <c r="C6" s="322">
        <v>256875</v>
      </c>
      <c r="D6" s="322" t="s">
        <v>1598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1599</v>
      </c>
      <c r="C7" s="322">
        <v>257278</v>
      </c>
      <c r="D7" s="322" t="s">
        <v>1600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1601</v>
      </c>
      <c r="C8" s="322">
        <v>261794</v>
      </c>
      <c r="D8" s="322" t="s">
        <v>1602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1603</v>
      </c>
      <c r="C9" s="322">
        <v>257033</v>
      </c>
      <c r="D9" s="322" t="s">
        <v>1604</v>
      </c>
      <c r="E9" s="322" t="s">
        <v>240</v>
      </c>
      <c r="F9" s="322" t="s">
        <v>732</v>
      </c>
      <c r="G9" s="322" t="s">
        <v>1605</v>
      </c>
      <c r="H9" s="187"/>
    </row>
    <row r="10" spans="1:8" ht="43.5">
      <c r="A10" s="187"/>
      <c r="B10" s="322" t="s">
        <v>1606</v>
      </c>
      <c r="C10" s="322">
        <v>396578</v>
      </c>
      <c r="D10" s="322" t="s">
        <v>1607</v>
      </c>
      <c r="E10" s="322" t="s">
        <v>240</v>
      </c>
      <c r="F10" s="322" t="s">
        <v>732</v>
      </c>
      <c r="G10" s="322" t="s">
        <v>1605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1608</v>
      </c>
      <c r="C2" s="95" t="s">
        <v>1162</v>
      </c>
      <c r="D2" s="95" t="s">
        <v>1164</v>
      </c>
      <c r="E2" s="95" t="s">
        <v>1609</v>
      </c>
      <c r="F2" s="95" t="s">
        <v>1610</v>
      </c>
      <c r="G2" s="95" t="s">
        <v>1611</v>
      </c>
      <c r="H2" s="95" t="s">
        <v>1612</v>
      </c>
      <c r="I2" s="95" t="s">
        <v>1613</v>
      </c>
      <c r="J2" s="95" t="s">
        <v>1614</v>
      </c>
      <c r="K2" s="130" t="s">
        <v>1615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TGR/TIQ2</v>
      </c>
      <c r="F307" s="136" t="str">
        <f>IF(FN_MC!M213="","*",FN_MC!M213)</f>
        <v>TAL-TSF</v>
      </c>
      <c r="G307" s="120" t="str">
        <f>IF(FN_MC!I213="","*",FN_MC!I213)</f>
        <v>TRO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*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1616</v>
      </c>
      <c r="D5" s="391"/>
      <c r="E5" s="391"/>
      <c r="F5" s="391"/>
      <c r="G5" s="391"/>
      <c r="H5" s="391"/>
      <c r="I5" s="391"/>
      <c r="J5" s="392"/>
      <c r="K5" s="393" t="s">
        <v>1617</v>
      </c>
      <c r="L5" s="394"/>
      <c r="M5" s="394"/>
      <c r="N5" s="394"/>
      <c r="O5" s="395" t="s">
        <v>1618</v>
      </c>
      <c r="P5" s="396"/>
      <c r="Q5" s="397"/>
    </row>
    <row r="6" spans="1:17" s="93" customFormat="1" ht="15.75" customHeight="1">
      <c r="A6" s="87" t="s">
        <v>1586</v>
      </c>
      <c r="B6" s="94" t="s">
        <v>1585</v>
      </c>
      <c r="C6" s="95" t="s">
        <v>1177</v>
      </c>
      <c r="D6" s="96" t="s">
        <v>1178</v>
      </c>
      <c r="E6" s="95" t="s">
        <v>1619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1620</v>
      </c>
      <c r="M6" s="138" t="s">
        <v>30</v>
      </c>
      <c r="N6" s="139" t="s">
        <v>1172</v>
      </c>
      <c r="O6" s="241" t="s">
        <v>1215</v>
      </c>
      <c r="P6" s="152"/>
      <c r="Q6" s="188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TGR/TIQ2</v>
      </c>
      <c r="G303" s="99" t="str">
        <f>IF(FN_MC!M213="","*",FN_MC!M213)</f>
        <v>TAL-TSF</v>
      </c>
      <c r="H303" s="149">
        <f>IF(FN_MC!K213="","*",FN_MC!K213)</f>
        <v>718.3</v>
      </c>
      <c r="I303" s="131">
        <f>IF(FN_MC!O213="","*",FN_MC!O213)</f>
        <v>0.41666666666666669</v>
      </c>
      <c r="J303" s="131">
        <f>IF(FN_MC!P213="","*",FN_MC!P213)</f>
        <v>0.125</v>
      </c>
      <c r="K303" s="140" t="str">
        <f>IF(FN_MC!AK213="","*",FN_MC!AK213)</f>
        <v>TGR/TIQ2</v>
      </c>
      <c r="L303" s="140" t="str">
        <f>IF(FN_MC!AM213="","*",FN_MC!AM213)</f>
        <v>TAL-TSF</v>
      </c>
      <c r="M303" s="140">
        <f>IF(FN_MC!AP213="","*",FN_MC!AP213)</f>
        <v>718.3</v>
      </c>
      <c r="N303" s="140" t="str">
        <f>IF(FN_MC!AM213="","*",FN_MC!AM213)</f>
        <v>TAL-TSF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 t="str">
        <f>IF(FN_MC!O230="","*",FN_MC!O230)</f>
        <v>*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*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2026-01-15T13:18:12Z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