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64" documentId="120_S{118792C3-22EF-5104-A093-F22BFE3913F3}" xr6:coauthVersionLast="47" xr6:coauthVersionMax="47" xr10:uidLastSave="{F49E5FDF-8D0F-47FC-94AE-A9CA093ADC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<sst xmlns="http://schemas.openxmlformats.org/spreadsheetml/2006/main" count="6166" uniqueCount="1522">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</sst>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237" activePane="bottomRight" state="frozen"/>
      <selection pane="bottomRight" activeCell="E255" sqref="E2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286.2</v>
      </c>
      <c r="K249" s="105">
        <v>286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ZKY-ZZM</v>
      </c>
      <c r="AM249" s="105" t="str">
        <f>IF(BS_CONTROLE[[#This Row],[SB]]=0, "-", BS_CONTROLE[[#This Row],[SB]])</f>
        <v>286ZZM</v>
      </c>
      <c r="AN249" s="105">
        <f>IF(BS_CONTROLE[[#This Row],[SUB]]=0, "-", BS_CONTROLE[[#This Row],[SUB]])</f>
        <v>73</v>
      </c>
      <c r="AO249" s="105">
        <f>BS_CONTROLE[[#This Row],[KM - Inicio]]</f>
        <v>286.2</v>
      </c>
      <c r="AP249" s="105">
        <f>BS_CONTROLE[[#This Row],[KM - Inicio]]</f>
        <v>286.2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1466</v>
      </c>
      <c r="M251" s="127" t="s">
        <v>1467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1468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1469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V8846071</v>
      </c>
      <c r="B255" s="102">
        <v>46071</v>
      </c>
      <c r="C255" s="134">
        <f>IF(BS_CONTROLE[[#This Row],[DATA]]="","",WEEKNUM(BS_CONTROLE[[#This Row],[DATA]]))</f>
        <v>8</v>
      </c>
      <c r="D255" s="104" t="s">
        <v>832</v>
      </c>
      <c r="E255" s="126" t="s">
        <v>729</v>
      </c>
      <c r="F255" s="142" t="str">
        <f>IF(D255="","*",VLOOKUP(E255,BS_ATIVIDADE[],3,FALSE))</f>
        <v>MECANIZAÇÃO - SOCADORA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MECANIZAÇÃO - SOCADORA</v>
      </c>
      <c r="AI255" s="8" t="str">
        <f>IF(BS_CONTROLE[[#This Row],[Atividade]]=0, "-", BS_CONTROLE[[#This Row],[Atividade]])</f>
        <v>MECANIZAÇÃO - SOCADORA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e">
        <f t="shared" ref="BP255:BP318" si="18">IF(AND(BQ255&lt;1,BR255&lt;1),"Produção e Intervalo",IF(BQ255&lt;1,"Intervalo",IF(BR255&lt;1,"Produção","Aderente")))</f>
        <v>#DIV/0!</v>
      </c>
      <c r="BQ255" s="18" t="e">
        <f>IF(OR(B255="",E255=""),"*",AX255/O255)</f>
        <v>#DIV/0!</v>
      </c>
      <c r="BR255" s="18" t="e">
        <f>IF(OR(B255="",E255=""),"*",AZ255/P255)</f>
        <v>#DIV/0!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46071</v>
      </c>
      <c r="B256" s="102">
        <v>46071</v>
      </c>
      <c r="C256" s="134">
        <f>IF(BS_CONTROLE[[#This Row],[DATA]]="","",WEEKNUM(BS_CONTROLE[[#This Row],[DATA]]))</f>
        <v>8</v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46071</v>
      </c>
      <c r="B257" s="102">
        <v>46071</v>
      </c>
      <c r="C257" s="134">
        <f>IF(BS_CONTROLE[[#This Row],[DATA]]="","",WEEKNUM(BS_CONTROLE[[#This Row],[DATA]]))</f>
        <v>8</v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46071</v>
      </c>
      <c r="B258" s="102">
        <v>46071</v>
      </c>
      <c r="C258" s="134">
        <f>IF(BS_CONTROLE[[#This Row],[DATA]]="","",WEEKNUM(BS_CONTROLE[[#This Row],[DATA]]))</f>
        <v>8</v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46071</v>
      </c>
      <c r="B259" s="102">
        <v>46071</v>
      </c>
      <c r="C259" s="134">
        <f>IF(BS_CONTROLE[[#This Row],[DATA]]="","",WEEKNUM(BS_CONTROLE[[#This Row],[DATA]]))</f>
        <v>8</v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46071</v>
      </c>
      <c r="B260" s="102">
        <v>46071</v>
      </c>
      <c r="C260" s="134">
        <f>IF(BS_CONTROLE[[#This Row],[DATA]]="","",WEEKNUM(BS_CONTROLE[[#This Row],[DATA]]))</f>
        <v>8</v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46071</v>
      </c>
      <c r="B261" s="102">
        <v>46071</v>
      </c>
      <c r="C261" s="134">
        <f>IF(BS_CONTROLE[[#This Row],[DATA]]="","",WEEKNUM(BS_CONTROLE[[#This Row],[DATA]]))</f>
        <v>8</v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46071</v>
      </c>
      <c r="B262" s="102">
        <v>46071</v>
      </c>
      <c r="C262" s="134">
        <f>IF(BS_CONTROLE[[#This Row],[DATA]]="","",WEEKNUM(BS_CONTROLE[[#This Row],[DATA]]))</f>
        <v>8</v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46071</v>
      </c>
      <c r="B263" s="102">
        <v>46071</v>
      </c>
      <c r="C263" s="134">
        <f>IF(BS_CONTROLE[[#This Row],[DATA]]="","",WEEKNUM(BS_CONTROLE[[#This Row],[DATA]]))</f>
        <v>8</v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1470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1471</v>
      </c>
      <c r="C4" s="159" t="s">
        <v>1472</v>
      </c>
      <c r="D4" s="159" t="s">
        <v>1473</v>
      </c>
      <c r="E4" s="159" t="s">
        <v>1474</v>
      </c>
      <c r="F4" s="159" t="s">
        <v>4</v>
      </c>
      <c r="G4" s="159" t="s">
        <v>1475</v>
      </c>
    </row>
    <row r="5" spans="2:7">
      <c r="B5" s="160" t="s">
        <v>1476</v>
      </c>
      <c r="C5" s="160">
        <v>257068</v>
      </c>
      <c r="D5" s="160" t="s">
        <v>1477</v>
      </c>
      <c r="E5" s="160" t="s">
        <v>1478</v>
      </c>
      <c r="F5" s="160" t="s">
        <v>1478</v>
      </c>
      <c r="G5" s="161">
        <v>46296</v>
      </c>
    </row>
    <row r="6" spans="2:7">
      <c r="B6" s="160" t="s">
        <v>1479</v>
      </c>
      <c r="C6" s="160" t="s">
        <v>624</v>
      </c>
      <c r="D6" s="160" t="s">
        <v>624</v>
      </c>
      <c r="E6" s="160" t="s">
        <v>624</v>
      </c>
      <c r="F6" s="160" t="s">
        <v>1480</v>
      </c>
      <c r="G6" s="161" t="s">
        <v>624</v>
      </c>
    </row>
    <row r="7" spans="2:7">
      <c r="B7" s="160" t="s">
        <v>1481</v>
      </c>
      <c r="C7" s="160">
        <v>257472</v>
      </c>
      <c r="D7" s="160" t="s">
        <v>1482</v>
      </c>
      <c r="E7" s="160" t="s">
        <v>1483</v>
      </c>
      <c r="F7" s="160" t="s">
        <v>1483</v>
      </c>
      <c r="G7" s="161">
        <v>45992</v>
      </c>
    </row>
    <row r="8" spans="2:7">
      <c r="B8" s="160" t="s">
        <v>1484</v>
      </c>
      <c r="C8" s="160">
        <v>260307</v>
      </c>
      <c r="D8" s="160" t="s">
        <v>1485</v>
      </c>
      <c r="E8" s="160" t="s">
        <v>1486</v>
      </c>
      <c r="F8" s="160" t="s">
        <v>1483</v>
      </c>
      <c r="G8" s="161">
        <v>46082</v>
      </c>
    </row>
    <row r="9" spans="2:7">
      <c r="B9" s="160" t="s">
        <v>1487</v>
      </c>
      <c r="C9" s="160">
        <v>333033</v>
      </c>
      <c r="D9" s="160" t="s">
        <v>1488</v>
      </c>
      <c r="E9" s="160" t="s">
        <v>1480</v>
      </c>
      <c r="F9" s="160" t="s">
        <v>1489</v>
      </c>
      <c r="G9" s="160" t="s">
        <v>624</v>
      </c>
    </row>
    <row r="10" spans="2:7">
      <c r="B10" s="160" t="s">
        <v>1490</v>
      </c>
      <c r="C10" s="160">
        <v>263576</v>
      </c>
      <c r="D10" s="160" t="s">
        <v>1491</v>
      </c>
      <c r="E10" s="160" t="s">
        <v>1480</v>
      </c>
      <c r="F10" s="160" t="s">
        <v>1480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1492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1493</v>
      </c>
      <c r="E3" s="198" t="s">
        <v>1494</v>
      </c>
      <c r="F3" s="198" t="s">
        <v>1495</v>
      </c>
      <c r="G3" s="198" t="s">
        <v>1496</v>
      </c>
      <c r="H3" s="198" t="s">
        <v>1497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1498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1499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1500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1501</v>
      </c>
      <c r="V1" s="264"/>
      <c r="W1" s="264"/>
    </row>
    <row r="2" spans="1:23" ht="15" customHeight="1">
      <c r="A2" s="87" t="s">
        <v>1502</v>
      </c>
      <c r="B2" s="87" t="s">
        <v>1503</v>
      </c>
      <c r="C2" s="87" t="s">
        <v>442</v>
      </c>
      <c r="D2" s="88" t="s">
        <v>1012</v>
      </c>
      <c r="E2" s="88" t="s">
        <v>4</v>
      </c>
      <c r="F2" s="88" t="s">
        <v>1504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1505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ZKY-ZZM</v>
      </c>
      <c r="L246" s="138" t="str">
        <f>IF(SP_NORTE!M249="","*",SP_NORTE!M249)</f>
        <v>286ZZM</v>
      </c>
      <c r="M246" s="139">
        <f>IF(SP_NORTE!I249="","*",SP_NORTE!I249)</f>
        <v>73</v>
      </c>
      <c r="N246" s="144">
        <f>IF(SP_NORTE!J249="","*",SP_NORTE!J249)</f>
        <v>286.2</v>
      </c>
      <c r="O246" s="144">
        <f>IF(SP_NORTE!K249="","*",SP_NORTE!K249)</f>
        <v>286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>
        <f>IF(SP_NORTE!B255="","*",SP_NORTE!B255)</f>
        <v>46071</v>
      </c>
      <c r="G252" s="145" t="str">
        <f>IF(SP_NORTE!D255="","*",SP_NORTE!D255)</f>
        <v>V88</v>
      </c>
      <c r="H252" s="145" t="str">
        <f>IF(SP_NORTE!E255="","*",SP_NORTE!E255)</f>
        <v>MECANIZAÇÃO - SOCADORA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1400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>
        <f>IF(SP_NORTE!B256="","*",SP_NORTE!B256)</f>
        <v>46071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>
        <f>IF(SP_NORTE!B257="","*",SP_NORTE!B257)</f>
        <v>46071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>
        <f>IF(SP_NORTE!B258="","*",SP_NORTE!B258)</f>
        <v>46071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>
        <f>IF(SP_NORTE!B259="","*",SP_NORTE!B259)</f>
        <v>46071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1506</v>
      </c>
      <c r="C2" s="121" t="s">
        <v>998</v>
      </c>
      <c r="D2" s="76" t="s">
        <v>1000</v>
      </c>
      <c r="E2" s="76" t="s">
        <v>1507</v>
      </c>
      <c r="F2" s="99" t="s">
        <v>1508</v>
      </c>
      <c r="G2" s="76" t="s">
        <v>1509</v>
      </c>
      <c r="H2" s="76" t="s">
        <v>1510</v>
      </c>
      <c r="I2" s="76" t="s">
        <v>1511</v>
      </c>
      <c r="J2" s="76" t="s">
        <v>1512</v>
      </c>
      <c r="K2" s="78" t="s">
        <v>1513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ZKY-ZZM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V88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>
        <f>IF(SP_NORTE!B261="","*",SP_NORTE!B261)</f>
        <v>46071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1514</v>
      </c>
    </row>
    <row r="8" spans="1:73">
      <c r="BT8" s="215"/>
    </row>
    <row r="9" spans="1:73" ht="117.75">
      <c r="BS9" s="213"/>
      <c r="BT9" s="222" t="s">
        <v>1515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1516</v>
      </c>
      <c r="D5" s="266"/>
      <c r="E5" s="266"/>
      <c r="F5" s="266"/>
      <c r="G5" s="266"/>
      <c r="H5" s="266"/>
      <c r="I5" s="266"/>
      <c r="J5" s="267"/>
      <c r="K5" s="268" t="s">
        <v>1517</v>
      </c>
      <c r="L5" s="269"/>
      <c r="M5" s="269"/>
      <c r="N5" s="269"/>
      <c r="O5" s="270" t="s">
        <v>1518</v>
      </c>
      <c r="P5" s="271"/>
    </row>
    <row r="6" spans="1:16" s="74" customFormat="1" ht="15" customHeight="1">
      <c r="A6" s="66" t="s">
        <v>1504</v>
      </c>
      <c r="B6" s="75" t="s">
        <v>1503</v>
      </c>
      <c r="C6" s="76" t="s">
        <v>1012</v>
      </c>
      <c r="D6" s="77" t="s">
        <v>1013</v>
      </c>
      <c r="E6" s="76" t="s">
        <v>1519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1520</v>
      </c>
      <c r="M6" s="80" t="s">
        <v>642</v>
      </c>
      <c r="N6" s="81" t="s">
        <v>1007</v>
      </c>
      <c r="O6" s="156" t="s">
        <v>1050</v>
      </c>
      <c r="P6" s="132" t="s">
        <v>1521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ZKY-ZZM</v>
      </c>
      <c r="H194" s="116">
        <f>IF(SP_NORTE!J249="","*",SP_NORTE!J249)</f>
        <v>286.2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ZKY-ZZM</v>
      </c>
      <c r="M194" s="83">
        <f>IF(SP_NORTE!AO249="","*",SP_NORTE!AO249)</f>
        <v>286.2</v>
      </c>
      <c r="N194" s="83" t="str">
        <f>IF(SP_NORTE!AL249="","*",SP_NORTE!AL249)</f>
        <v>ZKY-ZZM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V88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>
        <f>IF(SP_NORTE!B261="","*",SP_NORTE!B261)</f>
        <v>46071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