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4" documentId="8_{C16AF0B1-DE6F-4D81-B6CC-DB7BBC320B89}" xr6:coauthVersionLast="47" xr6:coauthVersionMax="47" xr10:uidLastSave="{C6F0CFCC-3ABF-476B-8AF3-811AC7D6E4E9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56" i="15" l="1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<sst xmlns="http://schemas.openxmlformats.org/spreadsheetml/2006/main" count="13772" uniqueCount="2046">
  <si>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</si>
  <si>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</si>
  <si>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</si>
  <si>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</si>
  <si>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</si>
  <si>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</si>
  <si>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</si>
  <si>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</si>
  <si>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</si>
  <si>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</si>
  <si>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</si>
  <si>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</si>
  <si>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</si>
  <si>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</si>
  <si>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</si>
  <si>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</si>
  <si>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</si>
  <si>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</si>
  <si>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</si>
  <si>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</si>
  <si>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</si>
  <si>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</si>
  <si>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</si>
  <si>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</si>
  <si>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</si>
  <si>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</si>
  <si>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</si>
  <si>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</si>
  <si>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</si>
  <si>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</si>
  <si>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</si>
  <si>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</si>
  <si>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</si>
  <si>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</si>
  <si>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</si>
  <si>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</si>
  <si>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</si>
  <si>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</si>
  <si>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</si>
  <si>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</si>
  <si>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</si>
  <si>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</si>
  <si>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</si>
  <si>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</si>
  <si>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</si>
  <si>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</si>
  <si>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</si>
  <si>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</si>
  <si>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</si>
  <si>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</si>
  <si>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</si>
  <si>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</si>
  <si>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</si>
  <si>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</si>
  <si>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</si>
  <si>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</si>
  <si>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</si>
  <si>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</si>
  <si>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</si>
  <si>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</si>
  <si>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</si>
  <si>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</si>
  <si>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</si>
  <si>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</si>
  <si>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</si>
  <si>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</si>
  <si>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</si>
  <si>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</si>
  <si>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</si>
  <si>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</si>
  <si>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</si>
  <si>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</si>
  <si>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</si>
  <si>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</si>
  <si>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</si>
  <si>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</si>
  <si>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</si>
  <si>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</si>
  <si>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</si>
  <si>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</si>
  <si>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</si>
  <si>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</si>
  <si>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</si>
  <si>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</si>
  <si>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</si>
  <si>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</si>
  <si>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</si>
  <si>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</si>
  <si>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</si>
  <si>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</si>
  <si>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</si>
  <si>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</si>
  <si>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</si>
  <si>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</si>
  <si>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</si>
  <si>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</si>
  <si>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</si>
  <si>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</si>
  <si>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</si>
  <si>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</si>
  <si>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</si>
  <si>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</si>
  <si>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</si>
  <si>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</si>
  <si>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</si>
  <si>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</si>
  <si>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</si>
  <si>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</si>
  <si>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</si>
  <si>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</si>
  <si>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</si>
  <si>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</si>
  <si>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</si>
  <si>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</si>
  <si>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</si>
  <si>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</si>
  <si>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</si>
  <si>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</si>
  <si>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</si>
  <si>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</si>
  <si>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</si>
  <si>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</si>
  <si>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</si>
  <si>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</si>
  <si>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</si>
  <si>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</si>
  <si>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</si>
  <si>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</si>
  <si>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</si>
  <si>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</si>
  <si>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</si>
  <si>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</si>
  <si>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</si>
  <si>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</si>
  <si>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</si>
  <si>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</si>
  <si>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</si>
  <si>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</si>
  <si>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</si>
  <si>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</si>
  <si>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</si>
  <si>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</si>
  <si>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</si>
  <si>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</si>
  <si>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</si>
  <si>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</si>
  <si>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</si>
  <si>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</si>
  <si>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</si>
  <si>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</si>
  <si>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</si>
  <si>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</si>
  <si>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</si>
  <si>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</si>
  <si>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</si>
  <si>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</si>
  <si>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</si>
  <si>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</si>
  <si>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</si>
  <si>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</si>
  <si>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</si>
  <si>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</si>
  <si>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</si>
  <si>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</si>
  <si>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</si>
  <si>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</si>
  <si>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</si>
  <si>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</si>
  <si>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</si>
  <si>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</si>
  <si>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</si>
  <si>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</si>
  <si>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</si>
  <si>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</si>
  <si>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</si>
  <si>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</si>
  <si>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</si>
  <si>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</si>
  <si>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</si>
  <si>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</si>
  <si>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</si>
  <si>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</si>
  <si>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</si>
  <si>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</si>
  <si>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</si>
  <si>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</si>
  <si>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</si>
  <si>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</si>
  <si>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</si>
  <si>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</si>
  <si>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</si>
  <si>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</si>
  <si>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</si>
  <si>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</si>
  <si>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</si>
  <si>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</si>
  <si>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</si>
  <si>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</si>
  <si>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</si>
  <si>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</si>
  <si>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</si>
  <si>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</si>
  <si>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</si>
  <si>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</si>
  <si>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</si>
  <si>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</si>
  <si>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</si>
  <si>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</si>
  <si>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</si>
  <si>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</si>
  <si>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</si>
  <si>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</si>
  <si>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</si>
  <si>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</si>
  <si>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</si>
  <si>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</si>
  <si>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</si>
  <si>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</si>
  <si>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</si>
  <si>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</si>
  <si>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</si>
  <si>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</si>
  <si>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</si>
  <si>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</si>
  <si>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</si>
  <si>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</si>
  <si>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</si>
  <si>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</si>
  <si>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</si>
  <si>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</si>
  <si>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</si>
  <si>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</si>
  <si>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</si>
  <si>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</si>
  <si>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</si>
  <si>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</si>
  <si>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</si>
  <si>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</si>
  <si>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</si>
  <si>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</si>
  <si>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</si>
  <si>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</si>
  <si>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</si>
  <si>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</si>
  <si>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</si>
  <si>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</si>
  <si>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</si>
  <si>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</si>
  <si>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</si>
  <si>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</si>
  <si>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</si>
  <si>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</si>
  <si>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</si>
  <si>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</si>
  <si>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</si>
  <si>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</si>
  <si>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</si>
  <si>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</si>
  <si>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</si>
  <si>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</si>
  <si>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</si>
  <si>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</si>
  <si>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</si>
  <si>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</si>
  <si>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</si>
  <si>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</si>
  <si>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</si>
  <si>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</si>
  <si>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</si>
  <si>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</si>
  <si>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</si>
  <si>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</si>
  <si>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</si>
  <si>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</si>
  <si>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</si>
  <si>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</si>
  <si>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</si>
  <si>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</si>
  <si>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</si>
  <si>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</si>
  <si>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</si>
  <si>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</si>
  <si>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</si>
  <si>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</si>
  <si>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</si>
  <si>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</si>
  <si>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</si>
  <si>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</si>
  <si>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</si>
  <si>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</si>
  <si>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</si>
  <si>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</si>
  <si>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</si>
  <si>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</si>
  <si>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</si>
  <si>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</si>
  <si>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</si>
  <si>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</si>
  <si>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</si>
  <si>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</si>
  <si>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</si>
  <si>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</si>
  <si>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</si>
  <si>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</si>
  <si>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</si>
  <si>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</si>
  <si>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</si>
  <si>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</si>
  <si>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</si>
  <si>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</si>
  <si>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</si>
  <si>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</si>
  <si>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</si>
  <si>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</si>
  <si>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</si>
  <si>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</si>
  <si>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</si>
  <si>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</si>
  <si>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</si>
  <si>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</si>
  <si>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</si>
  <si>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</si>
  <si>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</si>
  <si>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</si>
  <si>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</si>
  <si>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</si>
  <si>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</si>
  <si>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</si>
  <si>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</si>
  <si>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</si>
  <si>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</si>
  <si>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</si>
  <si>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</si>
  <si>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</si>
  <si>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</si>
  <si>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</si>
  <si>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</si>
  <si>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</si>
  <si>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</si>
  <si>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</si>
  <si>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</si>
  <si>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</si>
  <si>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</si>
  <si>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</si>
  <si>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</si>
  <si>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</si>
  <si>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</si>
  <si>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</si>
  <si>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</si>
  <si>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</si>
  <si>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</si>
  <si>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</si>
  <si>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</si>
  <si>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</si>
  <si>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</si>
  <si>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</si>
  <si>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</si>
  <si>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</si>
  <si>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</si>
  <si>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</si>
  <si>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</si>
  <si>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</si>
  <si>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</si>
  <si>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</si>
  <si>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</si>
  <si>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</si>
  <si>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</si>
  <si>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</si>
  <si>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</si>
  <si>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</si>
  <si>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</si>
  <si>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</si>
  <si>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</si>
  <si>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</si>
  <si>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</si>
  <si>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</si>
  <si>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</si>
  <si>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</si>
  <si>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</si>
  <si>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</si>
  <si>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</si>
  <si>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</si>
  <si>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</si>
  <si>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</si>
  <si>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</si>
  <si>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</si>
  <si>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</si>
  <si>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</si>
  <si>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</si>
  <si>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</si>
  <si>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</si>
  <si>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</si>
  <si>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</si>
  <si>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</si>
  <si>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</si>
  <si>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</si>
  <si>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</si>
  <si>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</si>
  <si>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</si>
  <si>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</si>
  <si>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</si>
  <si>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</si>
  <si>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</si>
  <si>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</si>
  <si>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</si>
  <si>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</si>
  <si>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</si>
  <si>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</si>
  <si>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</si>
  <si>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</si>
  <si>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</si>
  <si>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</si>
  <si>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</si>
  <si>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</si>
  <si>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</si>
  <si>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</si>
  <si>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</si>
  <si>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</si>
  <si>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</si>
  <si>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</si>
  <si>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</si>
  <si>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</si>
  <si>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</si>
  <si>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</si>
  <si>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</si>
  <si>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</si>
  <si>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</si>
  <si>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</si>
  <si>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</si>
  <si>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</si>
  <si>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</si>
  <si>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</si>
  <si>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</si>
  <si>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</si>
  <si>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</si>
  <si>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</si>
  <si>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</si>
  <si>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</si>
  <si>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</si>
  <si>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</si>
  <si>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</si>
  <si>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</si>
  <si>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</si>
  <si>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</si>
  <si>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</si>
  <si>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</si>
  <si>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</si>
  <si>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</si>
  <si>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</si>
  <si>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</si>
  <si>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</si>
  <si>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</si>
  <si>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</si>
  <si>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</si>
  <si>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</si>
  <si>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</si>
  <si>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</si>
  <si>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</si>
  <si>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</si>
  <si>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</si>
  <si>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</si>
  <si>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</si>
  <si>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</si>
  <si>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</si>
  <si>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</si>
  <si>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</si>
  <si>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</si>
  <si>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</si>
  <si>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</si>
  <si>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</si>
  <si>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</si>
  <si>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</si>
  <si>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</si>
  <si>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</si>
  <si>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</si>
  <si>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</si>
  <si>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</si>
  <si>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</si>
  <si>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</si>
  <si>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</si>
  <si>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</si>
  <si>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</si>
  <si>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</si>
  <si>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</si>
  <si>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</si>
  <si>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</si>
  <si>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</si>
  <si>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</si>
  <si>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</si>
  <si>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</si>
  <si>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</si>
  <si>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</si>
  <si>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</si>
  <si>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</si>
  <si>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</si>
  <si>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</si>
  <si>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</si>
  <si>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</si>
  <si>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</si>
  <si>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</si>
  <si>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</si>
  <si>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</si>
  <si>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</si>
  <si>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</si>
  <si>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</si>
  <si>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</si>
  <si>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</si>
  <si>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</si>
  <si>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</si>
  <si>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</si>
  <si>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</si>
  <si>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</si>
  <si>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</si>
  <si>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</si>
  <si>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</si>
  <si>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</si>
  <si>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</si>
  <si>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</si>
  <si>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</si>
  <si>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</si>
  <si>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</si>
  <si>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</si>
  <si>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</si>
  <si>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</si>
  <si>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</si>
  <si>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</si>
  <si>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</si>
  <si>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</si>
  <si>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</si>
  <si>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</si>
  <si>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</si>
  <si>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</si>
  <si>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</si>
  <si>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</si>
  <si>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</si>
  <si>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</si>
  <si>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</si>
  <si>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</si>
  <si>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</si>
  <si>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</si>
  <si>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</si>
  <si>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</si>
  <si>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</si>
  <si>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</si>
  <si>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</si>
  <si>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</si>
  <si>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</si>
  <si>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</si>
  <si>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</si>
  <si>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</si>
  <si>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</si>
  <si>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</si>
  <si>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</si>
  <si>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</si>
  <si>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</si>
  <si>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</si>
  <si>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</si>
  <si>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</si>
  <si>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</si>
  <si>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</si>
  <si>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</si>
  <si>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</si>
  <si>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</si>
  <si>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</si>
  <si>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</si>
  <si>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</si>
  <si>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</si>
  <si>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</si>
  <si>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</si>
  <si>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</si>
  <si>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</si>
  <si>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</si>
  <si>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</si>
  <si>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</si>
  <si>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</si>
  <si>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</si>
  <si>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</si>
  <si>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</si>
  <si>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</si>
  <si>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</si>
  <si>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</si>
  <si>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</si>
  <si>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</si>
  <si>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</si>
  <si>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</si>
  <si>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</si>
  <si>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</si>
  <si>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</si>
  <si>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</si>
  <si>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</si>
  <si>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</si>
  <si>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</si>
  <si>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</si>
  <si>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</si>
  <si>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</si>
  <si>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</si>
  <si>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</si>
  <si>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</si>
  <si>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</si>
  <si>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</si>
  <si>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</si>
  <si>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</si>
  <si>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</si>
  <si>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</si>
  <si>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</si>
  <si>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</si>
  <si>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</si>
  <si>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</si>
  <si>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</si>
  <si>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</si>
  <si>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</si>
  <si>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</si>
  <si>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</si>
  <si>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</si>
  <si>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</si>
  <si>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</si>
  <si>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</si>
  <si>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</si>
  <si>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</si>
  <si>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</si>
  <si>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</si>
  <si>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</si>
  <si>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</si>
  <si>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</si>
  <si>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</si>
  <si>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</si>
  <si>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</si>
  <si>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</si>
  <si>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</si>
  <si>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</si>
  <si>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</si>
  <si>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</si>
  <si>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</si>
  <si>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</si>
  <si>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</si>
  <si>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</si>
  <si>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</si>
  <si>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</si>
  <si>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</si>
  <si>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</si>
  <si>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</si>
  <si>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</si>
  <si>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</si>
  <si>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</si>
  <si>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</si>
  <si>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</si>
  <si>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</si>
  <si>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</si>
  <si>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</si>
  <si>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</si>
  <si>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</si>
  <si>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</si>
  <si>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</si>
  <si>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</si>
  <si>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</si>
  <si>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</si>
  <si>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</si>
  <si>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</si>
  <si>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</si>
  <si>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</si>
  <si>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</si>
  <si>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</si>
  <si>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</si>
  <si>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</si>
  <si>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</si>
  <si>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</si>
  <si>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</si>
  <si>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</si>
  <si>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</si>
  <si>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</si>
  <si>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</si>
  <si>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</si>
  <si>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</si>
  <si>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</si>
  <si>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</si>
  <si>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</si>
  <si>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</si>
  <si>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</si>
  <si>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</si>
  <si>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</si>
  <si>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</si>
  <si>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</si>
  <si>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</si>
  <si>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</si>
  <si>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</si>
  <si>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</si>
  <si>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</si>
  <si>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</si>
  <si>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</si>
  <si>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</si>
  <si>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</si>
  <si>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</si>
  <si>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</si>
  <si>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</si>
  <si>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</si>
  <si>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</si>
  <si>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</si>
  <si>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</si>
  <si>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</si>
  <si>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</si>
  <si>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</si>
  <si>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</si>
  <si>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</si>
  <si>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</si>
  <si>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</si>
  <si>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</si>
  <si>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</si>
  <si>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</si>
  <si>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</si>
  <si>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</si>
  <si>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</si>
  <si>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</si>
  <si>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</si>
  <si>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</si>
  <si>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</si>
  <si>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</si>
  <si>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</si>
  <si>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</si>
  <si>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</si>
  <si>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</si>
  <si>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</si>
  <si>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</si>
  <si>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</si>
  <si>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</si>
  <si>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</si>
  <si>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</si>
  <si>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</si>
  <si>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</si>
  <si>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</si>
  <si>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</si>
  <si>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</si>
  <si>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</si>
  <si>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</si>
  <si>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</si>
  <si>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</si>
  <si>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</si>
  <si>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</si>
  <si>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</si>
  <si>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</si>
  <si>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</si>
  <si>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</si>
  <si>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</si>
  <si>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</si>
  <si>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</si>
  <si>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</si>
  <si>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</si>
  <si>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</si>
  <si>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</si>
  <si>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</si>
  <si>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</si>
  <si>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</si>
  <si>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</si>
  <si>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</si>
  <si>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</si>
  <si>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</si>
  <si>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</si>
  <si>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</si>
  <si>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</si>
  <si>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</si>
  <si>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</si>
  <si>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</si>
  <si>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</si>
  <si>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</si>
  <si>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</si>
  <si>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</si>
  <si>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</si>
  <si>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</si>
  <si>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</si>
  <si>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</si>
  <si>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</si>
  <si>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</si>
  <si>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</si>
  <si>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</si>
  <si>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</si>
  <si>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</si>
  <si>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</si>
  <si>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</si>
  <si>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</si>
  <si>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</si>
  <si>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</si>
  <si>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</si>
  <si>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</si>
  <si>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</si>
  <si>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</si>
  <si>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</si>
  <si>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</si>
  <si>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</si>
  <si>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</si>
  <si>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</si>
  <si>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</si>
  <si>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</si>
  <si>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</si>
  <si>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</si>
  <si>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</si>
  <si>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</si>
  <si>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</si>
  <si>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</si>
  <si>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</si>
  <si>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</si>
  <si>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</si>
  <si>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</si>
  <si>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</si>
  <si>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</si>
  <si>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</si>
  <si>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</si>
  <si>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</si>
  <si>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</si>
  <si>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</si>
  <si>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</si>
  <si>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</si>
  <si>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</si>
  <si>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</si>
  <si>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</si>
  <si>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</si>
  <si>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</si>
  <si>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</si>
  <si>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</si>
  <si>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</si>
  <si>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</si>
  <si>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</si>
  <si>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</si>
  <si>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</si>
  <si>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</si>
  <si>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</si>
  <si>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</si>
  <si>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</si>
  <si>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</si>
  <si>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</si>
  <si>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</si>
  <si>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</si>
  <si>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</si>
  <si>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</si>
  <si>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</si>
  <si>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</si>
  <si>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</si>
  <si>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</si>
  <si>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</si>
  <si>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</si>
  <si>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</si>
  <si>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</si>
  <si>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</si>
  <si>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</si>
  <si>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</si>
  <si>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</si>
  <si>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</si>
  <si>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</si>
  <si>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</si>
  <si>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</si>
  <si>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</si>
  <si>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</si>
  <si>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</si>
  <si>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</si>
  <si>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</si>
  <si>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</si>
  <si>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</si>
  <si>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</si>
  <si>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</si>
  <si>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</si>
  <si>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</si>
  <si>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</si>
  <si>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</si>
  <si>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</si>
  <si>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</si>
  <si>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</si>
  <si>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</si>
  <si>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</si>
  <si>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</si>
  <si>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</si>
  <si>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</si>
  <si>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</si>
  <si>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</si>
  <si>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</si>
  <si>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</si>
  <si>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</si>
  <si>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</si>
  <si>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</si>
  <si>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</si>
  <si>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</si>
  <si>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</si>
  <si>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</si>
  <si>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</si>
  <si>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</si>
  <si>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</si>
  <si>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</si>
  <si>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</si>
  <si>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</si>
  <si>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</si>
  <si>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</si>
  <si>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</si>
  <si>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</si>
  <si>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</si>
  <si>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</si>
  <si>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</si>
  <si>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</si>
  <si>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</si>
  <si>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</si>
  <si>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</si>
  <si>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</si>
  <si>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</si>
  <si>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</si>
  <si>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</si>
  <si>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</si>
  <si>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</si>
  <si>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</si>
  <si>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</si>
  <si>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</si>
  <si>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</si>
  <si>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</si>
  <si>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</si>
  <si>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</si>
  <si>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</si>
  <si>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</si>
  <si>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</si>
  <si>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</si>
  <si>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</si>
  <si>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</si>
  <si>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</si>
  <si>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</si>
  <si>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</si>
  <si>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</si>
  <si>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</si>
  <si>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</si>
  <si>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</si>
  <si>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</si>
  <si>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</si>
  <si>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</si>
  <si>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</si>
  <si>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</si>
  <si>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</si>
  <si>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</si>
  <si>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</si>
  <si>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</si>
  <si>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</si>
  <si>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</si>
  <si>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</si>
  <si>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</si>
  <si>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</si>
  <si>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</si>
  <si>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</si>
  <si>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</si>
  <si>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</si>
  <si>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</si>
  <si>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</si>
  <si>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</si>
  <si>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</si>
  <si>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</si>
  <si>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</si>
  <si>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</si>
  <si>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</si>
  <si>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</si>
  <si>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</si>
  <si>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</si>
  <si>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</si>
  <si>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</si>
  <si>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</si>
  <si>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</si>
  <si>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</si>
  <si>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</si>
  <si>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</si>
  <si>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</si>
  <si>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</si>
  <si>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</si>
  <si>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</si>
  <si>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</si>
  <si>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</si>
  <si>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</si>
  <si>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</si>
  <si>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</si>
  <si>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</si>
  <si>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</si>
  <si>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</si>
  <si>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</si>
  <si>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</si>
  <si>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</si>
  <si>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</si>
  <si>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</si>
  <si>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</si>
  <si>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</si>
  <si>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</si>
  <si>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</si>
  <si>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</si>
  <si>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</si>
  <si>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</si>
  <si>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</si>
  <si>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</si>
  <si>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</si>
  <si>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</si>
  <si>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</si>
  <si>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</si>
  <si>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</si>
  <si>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</si>
  <si>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</si>
  <si>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</si>
  <si>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</si>
  <si>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</si>
  <si>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</si>
  <si>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</si>
  <si>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</si>
  <si>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</si>
  <si>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</si>
  <si>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</si>
  <si>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</si>
  <si>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</si>
  <si>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</si>
  <si>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</si>
  <si>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</si>
  <si>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</si>
  <si>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</si>
  <si>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</si>
  <si>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</si>
  <si>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</si>
  <si>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</si>
  <si>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</si>
  <si>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</si>
  <si>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</si>
  <si>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</si>
  <si>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</si>
  <si>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</si>
  <si>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</si>
  <si>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</si>
  <si>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</si>
  <si>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</si>
  <si>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</si>
  <si>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</si>
  <si>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</si>
  <si>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</si>
  <si>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</si>
  <si>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</si>
  <si>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</si>
  <si>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</si>
  <si>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</si>
  <si>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</si>
  <si>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</si>
  <si>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</si>
  <si>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</si>
  <si>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</si>
  <si>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</si>
  <si>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</si>
  <si>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</si>
  <si>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</si>
  <si>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</si>
  <si>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</si>
  <si>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</si>
  <si>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</si>
  <si>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</si>
  <si>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</si>
  <si>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</si>
  <si>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</si>
  <si>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</si>
  <si>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</si>
  <si>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</si>
  <si>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</si>
  <si>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</si>
  <si>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</si>
  <si>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</si>
  <si>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</si>
  <si>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</si>
  <si>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</si>
  <si>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</si>
  <si>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</si>
  <si>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</si>
  <si>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</si>
  <si>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</si>
  <si>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</si>
  <si>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</si>
  <si>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</si>
  <si>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</si>
  <si>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</si>
  <si>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</si>
  <si>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</si>
  <si>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</si>
  <si>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</si>
  <si>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</si>
  <si>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</si>
  <si>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</si>
  <si>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</si>
  <si>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</si>
  <si>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</si>
  <si>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</si>
  <si>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</si>
  <si>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</si>
  <si>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</si>
  <si>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</si>
  <si>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</si>
  <si>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</si>
  <si>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</si>
  <si>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</si>
  <si>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</si>
  <si>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</si>
  <si>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</si>
  <si>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</si>
  <si>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</si>
  <si>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</si>
  <si>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</si>
  <si>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</si>
  <si>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</si>
  <si>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</si>
  <si>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</si>
  <si>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</si>
  <si>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</si>
  <si>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</si>
  <si>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</si>
  <si>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</si>
  <si>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</si>
  <si>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</si>
  <si>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</si>
  <si>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</si>
  <si>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</si>
  <si>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</si>
  <si>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</si>
  <si>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</si>
  <si>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</si>
  <si>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</si>
  <si>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</si>
  <si>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</si>
  <si>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</si>
  <si>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</si>
  <si>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</si>
  <si>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</si>
  <si>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</si>
  <si>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</si>
  <si>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</si>
  <si>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</si>
  <si>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</si>
  <si>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</si>
  <si>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</si>
  <si>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</si>
  <si>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</si>
  <si>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</si>
  <si>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</si>
  <si>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</si>
  <si>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</si>
  <si>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</si>
  <si>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</si>
  <si>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</si>
  <si>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</si>
  <si>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</si>
  <si>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</si>
  <si>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</si>
  <si>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</si>
  <si>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</si>
  <si>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</si>
  <si>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</si>
  <si>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</si>
  <si>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</si>
  <si>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</si>
  <si>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</si>
  <si>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</si>
  <si>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</si>
  <si>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</si>
  <si>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</si>
  <si>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</si>
  <si>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</si>
  <si>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</si>
  <si>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</si>
  <si>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</si>
  <si>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</si>
  <si>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</si>
  <si>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</si>
  <si>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</si>
  <si>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</si>
  <si>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</si>
  <si>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</si>
  <si>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</si>
  <si>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</si>
  <si>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</si>
  <si>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</si>
  <si>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</si>
  <si>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</si>
  <si>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</si>
  <si>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</si>
  <si>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</si>
  <si>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</si>
  <si>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</si>
  <si>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</si>
  <si>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</si>
  <si>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</si>
  <si>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</si>
  <si>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</si>
  <si>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</si>
  <si>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</si>
  <si>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</si>
  <si>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</si>
  <si>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</si>
  <si>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</si>
  <si>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</si>
  <si>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</si>
  <si>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</si>
  <si>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</si>
  <si>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</si>
  <si>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</si>
  <si>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</si>
  <si>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</si>
  <si>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</si>
  <si>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</si>
  <si>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</si>
  <si>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</si>
  <si>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</si>
  <si>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</si>
  <si>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</si>
  <si>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</si>
  <si>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</si>
  <si>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</si>
  <si>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</si>
  <si>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</si>
  <si>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</si>
  <si>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</si>
  <si>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</si>
  <si>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</si>
  <si>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</si>
  <si>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</si>
  <si>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</si>
  <si>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</si>
  <si>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</si>
  <si>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</si>
  <si>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</si>
  <si>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</si>
  <si>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</si>
  <si>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</si>
  <si>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</si>
  <si>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</si>
  <si>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</si>
  <si>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</si>
  <si>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</si>
  <si>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</si>
  <si>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</si>
  <si>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</si>
  <si>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</si>
  <si>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</si>
  <si>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</si>
  <si>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</si>
  <si>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</si>
  <si>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</si>
  <si>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</si>
  <si>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</si>
  <si>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</si>
  <si>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</si>
  <si>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</si>
  <si>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</si>
  <si>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</si>
  <si>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</si>
  <si>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</si>
  <si>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</si>
  <si>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</si>
  <si>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</si>
  <si>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</si>
  <si>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</si>
  <si>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</si>
  <si>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</si>
  <si>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</si>
  <si>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</si>
  <si>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</si>
  <si>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</si>
  <si>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</si>
  <si>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</si>
  <si>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</si>
  <si>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</si>
  <si>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</si>
  <si>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</si>
  <si>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</si>
  <si>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</si>
  <si>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</si>
  <si>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</si>
  <si>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</si>
  <si>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</si>
  <si>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</si>
  <si>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</si>
  <si>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</si>
  <si>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</si>
  <si>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</si>
  <si>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</si>
  <si>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</si>
  <si>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</si>
  <si>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</si>
  <si>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</si>
  <si>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</si>
  <si>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</si>
  <si>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</si>
  <si>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</si>
  <si>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</si>
  <si>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</si>
  <si>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</si>
  <si>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</si>
  <si>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</si>
  <si>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</si>
  <si>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</si>
  <si>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</si>
  <si>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</si>
  <si>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</si>
  <si>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</si>
  <si>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</si>
  <si>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</si>
  <si>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</si>
  <si>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</si>
  <si>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</si>
  <si>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</si>
  <si>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</si>
  <si>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</si>
  <si>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</si>
  <si>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</si>
  <si>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</si>
  <si>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</si>
  <si>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</si>
  <si>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</si>
  <si>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</si>
  <si>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</si>
  <si>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</si>
  <si>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</si>
  <si>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</si>
  <si>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</si>
  <si>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</si>
  <si>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</si>
  <si>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</si>
  <si>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</si>
  <si>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</si>
  <si>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</si>
  <si>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</si>
  <si>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</si>
  <si>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</si>
  <si>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</si>
  <si>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</si>
  <si>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</si>
  <si>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</si>
  <si>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</si>
  <si>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</si>
  <si>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</si>
  <si>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</si>
  <si>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</si>
  <si>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</si>
  <si>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</si>
  <si>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</si>
  <si>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</si>
  <si>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</si>
  <si>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</si>
  <si>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</si>
  <si>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</si>
  <si>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</si>
  <si>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</si>
  <si>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</si>
  <si>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</si>
  <si>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</si>
  <si>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</si>
  <si>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</si>
  <si>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</si>
  <si>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</si>
  <si>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</si>
  <si>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</si>
  <si>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</si>
  <si>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</si>
  <si>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</si>
  <si>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</si>
  <si>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</si>
  <si>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</si>
  <si>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</si>
  <si>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</si>
  <si>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</si>
  <si>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</si>
  <si>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</si>
  <si>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</si>
  <si>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</si>
  <si>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</si>
  <si>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</si>
  <si>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</si>
  <si>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</si>
  <si>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</si>
  <si>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</si>
  <si>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</si>
  <si>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</si>
  <si>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</si>
  <si>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</si>
  <si>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</si>
  <si>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</si>
  <si>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</si>
  <si>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</si>
  <si>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</si>
  <si>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</si>
  <si>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</si>
  <si>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</si>
  <si>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</si>
  <si>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</si>
  <si>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</si>
  <si>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</si>
  <si>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</si>
  <si>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</si>
  <si>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</si>
  <si>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</si>
  <si>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</si>
  <si>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</si>
  <si>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</si>
  <si>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</si>
  <si>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</si>
  <si>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</si>
  <si>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</si>
  <si>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</si>
  <si>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</si>
  <si>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</si>
  <si>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</si>
  <si>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</si>
  <si>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</si>
  <si>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</si>
  <si>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</si>
  <si>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</si>
  <si>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</si>
  <si>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</si>
  <si>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</si>
  <si>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</si>
  <si>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</si>
  <si>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</si>
  <si>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</si>
  <si>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</si>
  <si>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</si>
  <si>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</si>
  <si>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</si>
  <si>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</si>
  <si>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</si>
  <si>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</si>
  <si>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</si>
  <si>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</si>
  <si>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</si>
  <si>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</si>
  <si>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</si>
  <si>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</si>
  <si>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</si>
  <si>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</si>
  <si>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</si>
  <si>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</si>
  <si>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</si>
  <si>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</si>
  <si>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</si>
  <si>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</si>
  <si>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</si>
  <si>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</si>
  <si>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</si>
  <si>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</si>
  <si>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</si>
  <si>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</si>
  <si>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</si>
  <si>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</si>
  <si>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</si>
  <si>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</si>
  <si>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</si>
  <si>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</si>
  <si>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</si>
  <si>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</si>
  <si>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</si>
  <si>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</si>
  <si>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</si>
  <si>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</si>
  <si>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</si>
  <si>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</si>
  <si>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</si>
  <si>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</si>
  <si>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</si>
  <si>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</si>
  <si>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</si>
  <si>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</si>
  <si>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</si>
  <si>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</si>
  <si>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</si>
  <si>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</si>
  <si>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</si>
  <si>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</si>
  <si>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</si>
  <si>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</si>
  <si>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</si>
  <si>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</si>
  <si>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</si>
  <si>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</si>
  <si>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</si>
  <si>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</si>
  <si>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</si>
  <si>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</si>
  <si>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</si>
  <si>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</si>
  <si>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</si>
  <si>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</si>
  <si>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</si>
  <si>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</si>
  <si>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</si>
  <si>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</si>
  <si>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</si>
  <si>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</si>
  <si>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</si>
  <si>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</si>
  <si>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</si>
  <si>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</si>
  <si>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</si>
  <si>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</si>
  <si>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</si>
  <si>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</si>
  <si>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</si>
  <si>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</si>
  <si>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</si>
  <si>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</si>
  <si>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</si>
  <si>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</si>
  <si>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</si>
  <si>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</si>
  <si>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</si>
  <si>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</si>
  <si>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</si>
  <si>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</si>
  <si>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</si>
  <si>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</si>
  <si>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</si>
  <si>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</si>
  <si>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</si>
  <si>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</si>
  <si>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</si>
  <si>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</si>
  <si>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</si>
  <si>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</si>
  <si>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</si>
  <si>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</si>
  <si>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</si>
  <si>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</si>
  <si>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</si>
  <si>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</si>
  <si>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</si>
  <si>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</si>
  <si>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</si>
  <si>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</si>
  <si>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</si>
  <si>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</si>
  <si>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</si>
  <si>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</si>
  <si>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</si>
  <si>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</si>
  <si>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</si>
  <si>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</si>
  <si>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</si>
  <si>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</si>
  <si>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</si>
  <si>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</si>
  <si>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</si>
  <si>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</si>
  <si>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</si>
  <si>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</si>
  <si>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</si>
  <si>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</si>
  <si>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</si>
  <si>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</si>
  <si>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</si>
  <si>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</si>
  <si>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</si>
  <si>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</si>
  <si>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</si>
  <si>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</si>
  <si>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</si>
  <si>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</si>
  <si>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</si>
  <si>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</si>
  <si>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</si>
  <si>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</si>
  <si>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</si>
  <si>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</si>
  <si>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</si>
  <si>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</si>
  <si>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</si>
  <si>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</si>
  <si>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</si>
  <si>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</si>
  <si>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</si>
  <si>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</si>
  <si>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</si>
  <si>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</si>
  <si>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</si>
  <si>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</si>
  <si>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</si>
  <si>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</si>
  <si>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</si>
  <si>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</si>
  <si>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</si>
  <si>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</si>
  <si>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</si>
  <si>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</si>
  <si>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</si>
  <si>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</si>
  <si>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</si>
  <si>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</si>
  <si>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</si>
  <si>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</si>
  <si>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</si>
  <si>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</si>
  <si>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</si>
  <si>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</si>
  <si>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</si>
  <si>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</si>
  <si>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</si>
  <si>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</si>
  <si>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</si>
  <si>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</si>
  <si>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</si>
  <si>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</si>
  <si>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</si>
  <si>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</si>
  <si>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</si>
  <si>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</si>
  <si>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</si>
  <si>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</si>
  <si>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</si>
  <si>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</si>
  <si>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</si>
  <si>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</si>
  <si>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</si>
  <si>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</si>
  <si>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</si>
  <si>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</si>
  <si>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</si>
  <si>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</si>
  <si>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</si>
  <si>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</si>
  <si>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</si>
  <si>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</si>
  <si>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</si>
  <si>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</si>
  <si>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</si>
  <si>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</si>
  <si>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</si>
  <si>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</si>
  <si>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</si>
  <si>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</si>
  <si>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</si>
  <si>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</si>
  <si>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</si>
  <si>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</si>
  <si>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</si>
  <si>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</si>
  <si>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</si>
  <si>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</si>
  <si>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</si>
  <si>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</si>
  <si>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</si>
  <si>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</si>
  <si>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</si>
  <si>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</si>
  <si>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</si>
  <si>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</si>
  <si>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</si>
  <si>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</si>
  <si>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</si>
  <si>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</si>
  <si>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</si>
  <si>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</si>
  <si>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</si>
  <si>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</si>
  <si>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</si>
  <si>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</si>
  <si>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</si>
  <si>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</si>
  <si>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</si>
  <si>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</si>
  <si>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</si>
  <si>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</si>
  <si>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</si>
  <si>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</si>
  <si>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</si>
  <si>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</si>
  <si>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</si>
  <si>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</si>
  <si>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</si>
  <si>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</si>
  <si>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</si>
  <si>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</si>
  <si>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</si>
  <si>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</si>
  <si>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</si>
  <si>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</si>
  <si>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</si>
  <si>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</si>
  <si>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</si>
  <si>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</si>
  <si>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</si>
  <si>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</si>
  <si>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</si>
  <si>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</si>
  <si>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</si>
  <si>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</si>
  <si>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</si>
  <si>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</si>
  <si>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</si>
  <si>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</si>
  <si>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</si>
  <si>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</si>
  <si>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</si>
  <si>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</si>
  <si>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</si>
  <si>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</si>
  <si>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</si>
  <si>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</si>
  <si>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</si>
  <si>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</si>
  <si>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</si>
  <si>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</si>
  <si>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</si>
  <si>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</si>
  <si>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</si>
  <si>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</si>
  <si>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</si>
  <si>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</si>
  <si>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</si>
  <si>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</si>
  <si>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</si>
  <si>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</si>
  <si>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</si>
  <si>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</si>
  <si>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</si>
  <si>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</si>
  <si>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</si>
  <si>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</si>
  <si>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</si>
  <si>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</si>
  <si>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</si>
  <si>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</si>
  <si>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</si>
  <si>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</si>
  <si>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</si>
  <si>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</si>
  <si>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</si>
  <si>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</si>
  <si>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</si>
  <si>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</si>
  <si>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</si>
  <si>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</si>
  <si>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</si>
  <si>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</si>
  <si>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</si>
  <si>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</si>
  <si>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</si>
  <si>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</si>
  <si>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</si>
  <si>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</si>
  <si>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</si>
  <si>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</si>
  <si>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</si>
  <si>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</si>
  <si>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</si>
  <si>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</si>
  <si>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</si>
  <si>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</si>
  <si>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</si>
  <si>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</si>
  <si>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</si>
  <si>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</si>
  <si>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</si>
  <si>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</si>
  <si>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</si>
  <si>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</si>
  <si>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</si>
  <si>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</si>
  <si>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</si>
  <si>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</si>
  <si>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</si>
  <si>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</si>
  <si>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</si>
  <si>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</si>
  <si>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</si>
  <si>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</si>
  <si>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</si>
  <si>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</si>
  <si>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</si>
  <si>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</si>
  <si>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</si>
  <si>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</si>
  <si>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</si>
  <si>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</si>
  <si>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</si>
  <si>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</si>
  <si>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</si>
  <si>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</si>
  <si>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</si>
  <si>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</si>
  <si>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</si>
  <si>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</si>
  <si>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</si>
  <si>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</si>
  <si>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</si>
  <si>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</si>
  <si>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</si>
  <si>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</si>
  <si>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</si>
  <si>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</si>
  <si>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</si>
  <si>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</si>
  <si>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</si>
  <si>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</si>
  <si>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</si>
  <si>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</si>
  <si>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</si>
  <si>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</si>
  <si>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</si>
  <si>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</si>
  <si>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</si>
  <si>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</si>
  <si>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</si>
  <si>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</si>
  <si>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</si>
  <si>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</si>
  <si>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</si>
  <si>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</si>
  <si>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</si>
  <si>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</si>
  <si>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</si>
  <si>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</si>
  <si>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</si>
  <si>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</si>
  <si>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</si>
  <si>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</si>
  <si>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</si>
  <si>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</si>
  <si>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</si>
  <si>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</si>
  <si>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</si>
  <si>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</si>
  <si>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</si>
  <si>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</si>
  <si>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</si>
  <si>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</si>
  <si>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</si>
  <si>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</si>
  <si>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</si>
  <si>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</si>
  <si>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</si>
  <si>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</si>
  <si>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</si>
  <si>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</si>
  <si>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</si>
  <si>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</si>
  <si>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</si>
  <si>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</si>
  <si>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</si>
  <si>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</si>
  <si>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</si>
  <si>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</si>
  <si>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</si>
  <si>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</si>
  <si>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</si>
  <si>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</si>
  <si>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</si>
  <si>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</si>
  <si>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</si>
  <si>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</si>
  <si>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</si>
  <si>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</si>
  <si>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</si>
  <si>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</si>
  <si>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</si>
  <si>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</si>
  <si>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</si>
  <si>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</si>
  <si>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</si>
  <si>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</si>
  <si>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</si>
  <si>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</si>
  <si>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</si>
  <si>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</si>
  <si>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</si>
  <si>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</si>
  <si>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</si>
  <si>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</si>
  <si>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</si>
  <si>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</si>
  <si>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</si>
  <si>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</si>
  <si>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</si>
  <si>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</si>
  <si>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</si>
  <si>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</si>
  <si>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</si>
  <si>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</si>
  <si>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</si>
  <si>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</si>
  <si>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</si>
  <si>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</si>
  <si>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</si>
  <si>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</si>
  <si>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</si>
  <si>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</si>
  <si>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</si>
  <si>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</si>
  <si>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</si>
  <si>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</si>
  <si>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</si>
  <si>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</si>
  <si>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</si>
  <si>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</si>
  <si>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</si>
  <si>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</si>
  <si>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</si>
  <si>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</si>
  <si>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</si>
  <si>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</si>
  <si>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</si>
  <si>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</si>
  <si>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</si>
  <si>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</si>
  <si>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</si>
  <si>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</si>
  <si>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</si>
  <si>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</si>
  <si>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</si>
  <si>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</si>
  <si>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</si>
  <si>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</si>
  <si>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</si>
  <si>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</si>
  <si>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</si>
  <si>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</si>
  <si>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</si>
  <si>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</si>
  <si>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</si>
  <si>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</si>
  <si>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</si>
  <si>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</si>
  <si>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</si>
  <si>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</si>
  <si>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</si>
  <si>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</si>
  <si>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</si>
  <si>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</si>
  <si>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</si>
  <si>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</si>
  <si>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</si>
  <si>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</si>
  <si>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</si>
  <si>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</si>
  <si>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</si>
  <si>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</si>
  <si>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</si>
  <si>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</si>
  <si>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</si>
  <si>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</si>
  <si>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</si>
  <si>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</si>
  <si>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</si>
  <si>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</si>
  <si>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</si>
  <si>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</si>
  <si>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</si>
  <si>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</si>
  <si>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</si>
  <si>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</si>
  <si>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</si>
  <si>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</si>
  <si>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</si>
  <si>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</si>
  <si>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</si>
  <si>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</si>
  <si>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</si>
  <si>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</si>
  <si>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</si>
  <si>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</si>
  <si>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</si>
  <si>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</si>
  <si>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</si>
  <si>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</si>
  <si>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</si>
  <si>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</si>
  <si>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</si>
  <si>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</si>
  <si>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</si>
  <si>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ZAC-ZSU </t>
  </si>
  <si>
    <t>K74ZNO/K70K74</t>
  </si>
  <si>
    <t xml:space="preserve">Elder </t>
  </si>
  <si>
    <t>2 Navas + Lucas + Francisco</t>
  </si>
  <si>
    <t>1 FIXO LIBERAÇÃO SINDICAL</t>
  </si>
  <si>
    <t>Thiago</t>
  </si>
  <si>
    <t>Deslocamento para ZEM</t>
  </si>
  <si>
    <t>Clebson</t>
  </si>
  <si>
    <t>Deiverson</t>
  </si>
  <si>
    <t xml:space="preserve">Moises </t>
  </si>
  <si>
    <t xml:space="preserve">Deslocamento de turmas na serra </t>
  </si>
  <si>
    <t>Substituição de trilho (equipe desloca no W62)</t>
  </si>
  <si>
    <t xml:space="preserve">ZEM1 </t>
  </si>
  <si>
    <t>ZPT-ZEM</t>
  </si>
  <si>
    <t>ZPTZEM</t>
  </si>
  <si>
    <t>Rionda 7 dias de ZPT-ZEM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</si>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</sst>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W661" activePane="topRight" state="frozen"/>
      <selection pane="topRight" activeCell="Y688" sqref="Y6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22" t="s">
        <v>953</v>
      </c>
      <c r="C1" s="223"/>
      <c r="D1" s="223"/>
      <c r="E1" s="3"/>
      <c r="F1" s="222" t="s">
        <v>954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229" t="s">
        <v>955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956</v>
      </c>
      <c r="BI1" s="235"/>
      <c r="BJ1" s="235"/>
      <c r="BK1" s="236"/>
      <c r="BL1" s="5"/>
      <c r="BM1" s="226" t="s">
        <v>957</v>
      </c>
      <c r="BN1" s="227"/>
      <c r="BO1" s="227"/>
      <c r="BP1" s="227"/>
      <c r="BQ1" s="227"/>
      <c r="BR1" s="227"/>
      <c r="BS1" s="228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9" t="s">
        <v>958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961</v>
      </c>
      <c r="AT2" s="230"/>
      <c r="AU2" s="230"/>
      <c r="AV2" s="230"/>
      <c r="AW2" s="230"/>
      <c r="AX2" s="230"/>
      <c r="AY2" s="233"/>
      <c r="AZ2" s="6"/>
      <c r="BA2" s="215" t="s">
        <v>962</v>
      </c>
      <c r="BB2" s="219"/>
      <c r="BC2" s="229" t="s">
        <v>959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9"/>
      <c r="AK3" s="215" t="s">
        <v>964</v>
      </c>
      <c r="AL3" s="216"/>
      <c r="AM3" s="217"/>
      <c r="AN3" s="218"/>
      <c r="AO3" s="216"/>
      <c r="AP3" s="216"/>
      <c r="AQ3" s="219"/>
      <c r="AR3" s="63"/>
      <c r="AS3" s="220" t="s">
        <v>970</v>
      </c>
      <c r="AT3" s="221"/>
      <c r="AU3" s="220" t="s">
        <v>971</v>
      </c>
      <c r="AV3" s="221"/>
      <c r="AW3" s="220" t="s">
        <v>972</v>
      </c>
      <c r="AX3" s="221"/>
      <c r="AY3" s="63" t="s">
        <v>973</v>
      </c>
      <c r="AZ3" s="63"/>
      <c r="BA3" s="243"/>
      <c r="BB3" s="244"/>
      <c r="BC3" s="215" t="s">
        <v>966</v>
      </c>
      <c r="BD3" s="216"/>
      <c r="BE3" s="216"/>
      <c r="BF3" s="219"/>
      <c r="BG3" s="62"/>
      <c r="BH3" s="237"/>
      <c r="BI3" s="238"/>
      <c r="BJ3" s="238"/>
      <c r="BK3" s="239"/>
      <c r="BL3" s="62"/>
      <c r="BM3" s="226" t="s">
        <v>974</v>
      </c>
      <c r="BN3" s="227"/>
      <c r="BO3" s="227"/>
      <c r="BP3" s="228"/>
      <c r="BQ3" s="226" t="s">
        <v>742</v>
      </c>
      <c r="BR3" s="227"/>
      <c r="BS3" s="228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/>
      <c r="BN646" s="129"/>
      <c r="BO646" s="129"/>
      <c r="BP646" s="18"/>
      <c r="BQ646" s="12" t="str">
        <f t="shared" si="58"/>
        <v>Produção</v>
      </c>
      <c r="BR646" s="19">
        <f t="shared" si="59"/>
        <v>1.0000000000000004</v>
      </c>
      <c r="BS646" s="19">
        <f t="shared" si="60"/>
        <v>0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/>
      <c r="AS660" s="107"/>
      <c r="AT660" s="107"/>
      <c r="AU660" s="135"/>
      <c r="AV660" s="135"/>
      <c r="AW660" s="14"/>
      <c r="AX660" s="14"/>
      <c r="AY660" s="160">
        <f t="shared" si="64"/>
        <v>0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Produção e Intervalo</v>
      </c>
      <c r="BR660" s="19">
        <f t="shared" si="67"/>
        <v>0</v>
      </c>
      <c r="BS660" s="19">
        <f t="shared" si="68"/>
        <v>0</v>
      </c>
      <c r="BT660" s="185" t="str">
        <f t="shared" si="69"/>
        <v/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1961</v>
      </c>
      <c r="N661" s="126" t="s">
        <v>1962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1963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/>
      <c r="AS661" s="107"/>
      <c r="AT661" s="107"/>
      <c r="AU661" s="135"/>
      <c r="AV661" s="135"/>
      <c r="AW661" s="14"/>
      <c r="AX661" s="14"/>
      <c r="AY661" s="160">
        <f t="shared" si="64"/>
        <v>0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</v>
      </c>
      <c r="BS661" s="19">
        <f t="shared" si="68"/>
        <v>0</v>
      </c>
      <c r="BT661" s="185" t="str">
        <f t="shared" si="69"/>
        <v/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/>
      <c r="AS662" s="107"/>
      <c r="AT662" s="107"/>
      <c r="AU662" s="135"/>
      <c r="AV662" s="135"/>
      <c r="AW662" s="14"/>
      <c r="AX662" s="14"/>
      <c r="AY662" s="160">
        <f t="shared" si="64"/>
        <v>0</v>
      </c>
      <c r="AZ662" s="151"/>
      <c r="BA662" s="108"/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Produção e Intervalo</v>
      </c>
      <c r="BR662" s="19">
        <f t="shared" si="67"/>
        <v>0</v>
      </c>
      <c r="BS662" s="19">
        <f t="shared" si="68"/>
        <v>0</v>
      </c>
      <c r="BT662" s="185" t="str">
        <f t="shared" si="69"/>
        <v/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1964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/>
      <c r="AS663" s="107"/>
      <c r="AT663" s="107"/>
      <c r="AU663" s="135"/>
      <c r="AV663" s="135"/>
      <c r="AW663" s="14"/>
      <c r="AX663" s="14"/>
      <c r="AY663" s="160">
        <f t="shared" si="64"/>
        <v>0</v>
      </c>
      <c r="AZ663" s="151"/>
      <c r="BA663" s="108"/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/>
      <c r="AS665" s="107"/>
      <c r="AT665" s="107"/>
      <c r="AU665" s="135"/>
      <c r="AV665" s="135"/>
      <c r="AW665" s="14"/>
      <c r="AX665" s="14"/>
      <c r="AY665" s="160">
        <f t="shared" si="64"/>
        <v>0</v>
      </c>
      <c r="AZ665" s="151"/>
      <c r="BA665" s="108"/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/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/>
      <c r="AS666" s="107"/>
      <c r="AT666" s="107"/>
      <c r="AU666" s="135"/>
      <c r="AV666" s="135"/>
      <c r="AW666" s="14"/>
      <c r="AX666" s="14"/>
      <c r="AY666" s="160">
        <f t="shared" si="64"/>
        <v>0</v>
      </c>
      <c r="AZ666" s="151"/>
      <c r="BA666" s="108"/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/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/>
      <c r="AS667" s="107"/>
      <c r="AT667" s="107"/>
      <c r="AU667" s="135"/>
      <c r="AV667" s="135"/>
      <c r="AW667" s="14"/>
      <c r="AX667" s="14"/>
      <c r="AY667" s="160">
        <f t="shared" si="64"/>
        <v>0</v>
      </c>
      <c r="AZ667" s="151"/>
      <c r="BA667" s="108"/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/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1965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/>
      <c r="AS668" s="107"/>
      <c r="AT668" s="107"/>
      <c r="AU668" s="135"/>
      <c r="AV668" s="135"/>
      <c r="AW668" s="14"/>
      <c r="AX668" s="14"/>
      <c r="AY668" s="160">
        <f t="shared" si="64"/>
        <v>0</v>
      </c>
      <c r="AZ668" s="151"/>
      <c r="BA668" s="108"/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1966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/>
      <c r="AS670" s="107"/>
      <c r="AT670" s="107"/>
      <c r="AU670" s="135"/>
      <c r="AV670" s="135"/>
      <c r="AW670" s="14"/>
      <c r="AX670" s="14"/>
      <c r="AY670" s="160">
        <f t="shared" si="64"/>
        <v>0</v>
      </c>
      <c r="AZ670" s="151"/>
      <c r="BA670" s="108"/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</v>
      </c>
      <c r="B672" s="101"/>
      <c r="C672" s="134" t="str">
        <f>IF(BS_CONTROLE[[#This Row],[DATA]]="","",WEEKNUM(BS_CONTROLE[[#This Row],[DATA]]))</f>
        <v/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/>
      <c r="AS672" s="107"/>
      <c r="AT672" s="107"/>
      <c r="AU672" s="135"/>
      <c r="AV672" s="135"/>
      <c r="AW672" s="14"/>
      <c r="AX672" s="14"/>
      <c r="AY672" s="160">
        <f t="shared" si="64"/>
        <v>0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1967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/>
      <c r="AS673" s="107"/>
      <c r="AT673" s="107"/>
      <c r="AU673" s="135"/>
      <c r="AV673" s="135"/>
      <c r="AW673" s="14"/>
      <c r="AX673" s="14"/>
      <c r="AY673" s="160">
        <f t="shared" si="64"/>
        <v>0</v>
      </c>
      <c r="AZ673" s="151"/>
      <c r="BA673" s="108"/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/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/>
      <c r="AS674" s="107"/>
      <c r="AT674" s="107"/>
      <c r="AU674" s="135"/>
      <c r="AV674" s="135"/>
      <c r="AW674" s="14"/>
      <c r="AX674" s="14"/>
      <c r="AY674" s="160">
        <f t="shared" si="64"/>
        <v>0</v>
      </c>
      <c r="AZ674" s="151"/>
      <c r="BA674" s="108"/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/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1967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/>
      <c r="AS675" s="107"/>
      <c r="AT675" s="107"/>
      <c r="AU675" s="135"/>
      <c r="AV675" s="135"/>
      <c r="AW675" s="14"/>
      <c r="AX675" s="14"/>
      <c r="AY675" s="160">
        <f t="shared" si="64"/>
        <v>0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</v>
      </c>
      <c r="BS675" s="19">
        <f t="shared" si="68"/>
        <v>0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/>
      <c r="AS679" s="107"/>
      <c r="AT679" s="107"/>
      <c r="AU679" s="135"/>
      <c r="AV679" s="135"/>
      <c r="AW679" s="14"/>
      <c r="AX679" s="14"/>
      <c r="AY679" s="160">
        <f t="shared" si="64"/>
        <v>0</v>
      </c>
      <c r="AZ679" s="151"/>
      <c r="BA679" s="108"/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1968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tr">
        <f>IF(BS_CONTROLE[[#This Row],[Entre - Estações]]=0, "-", BS_CONTROLE[[#This Row],[Entre - Estações]])</f>
        <v>ZEJ-ZRB</v>
      </c>
      <c r="AN680" s="104">
        <f>IF(BS_CONTROLE[[#This Row],[SB]]=0, "-", BS_CONTROLE[[#This Row],[SB]])</f>
        <v>1491482</v>
      </c>
      <c r="AO680" s="104">
        <f>IF(BS_CONTROLE[[#This Row],[SUB]]=0, "-", BS_CONTROLE[[#This Row],[SUB]])</f>
        <v>55</v>
      </c>
      <c r="AP680" s="104">
        <f>BS_CONTROLE[[#This Row],[KM - Inicio]]</f>
        <v>148.72999999999999</v>
      </c>
      <c r="AQ680" s="104">
        <f>BS_CONTROLE[[#This Row],[KM - Inicio]]</f>
        <v>148.72999999999999</v>
      </c>
      <c r="AR680" s="107"/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tr">
        <f>IF(BS_CONTROLE[[#This Row],[Entre - Estações]]=0, "-", BS_CONTROLE[[#This Row],[Entre - Estações]])</f>
        <v>ZEJ-ZRB</v>
      </c>
      <c r="AN681" s="104">
        <f>IF(BS_CONTROLE[[#This Row],[SB]]=0, "-", BS_CONTROLE[[#This Row],[SB]])</f>
        <v>1491482</v>
      </c>
      <c r="AO681" s="104">
        <f>IF(BS_CONTROLE[[#This Row],[SUB]]=0, "-", BS_CONTROLE[[#This Row],[SUB]])</f>
        <v>55</v>
      </c>
      <c r="AP681" s="104">
        <f>BS_CONTROLE[[#This Row],[KM - Inicio]]</f>
        <v>148.72999999999999</v>
      </c>
      <c r="AQ681" s="104">
        <f>BS_CONTROLE[[#This Row],[KM - Inicio]]</f>
        <v>148.72999999999999</v>
      </c>
      <c r="AR681" s="107"/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/>
      <c r="AS682" s="107"/>
      <c r="AT682" s="107"/>
      <c r="AU682" s="135"/>
      <c r="AV682" s="135"/>
      <c r="AW682" s="14"/>
      <c r="AX682" s="14"/>
      <c r="AY682" s="160">
        <f t="shared" si="64"/>
        <v>0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</v>
      </c>
      <c r="BS682" s="19">
        <f t="shared" si="68"/>
        <v>0</v>
      </c>
      <c r="BT682" s="185" t="str">
        <f t="shared" si="69"/>
        <v/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1969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/>
      <c r="AS683" s="107"/>
      <c r="AT683" s="107"/>
      <c r="AU683" s="135"/>
      <c r="AV683" s="135"/>
      <c r="AW683" s="14"/>
      <c r="AX683" s="14"/>
      <c r="AY683" s="160">
        <f t="shared" si="64"/>
        <v>0</v>
      </c>
      <c r="AZ683" s="151"/>
      <c r="BA683" s="108"/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/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1970</v>
      </c>
      <c r="W684" s="149" t="s">
        <v>1971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/>
      <c r="AS684" s="107"/>
      <c r="AT684" s="107"/>
      <c r="AU684" s="135"/>
      <c r="AV684" s="135"/>
      <c r="AW684" s="14"/>
      <c r="AX684" s="14"/>
      <c r="AY684" s="160">
        <f t="shared" si="64"/>
        <v>0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Produção e Intervalo</v>
      </c>
      <c r="BR684" s="19">
        <f t="shared" si="67"/>
        <v>0</v>
      </c>
      <c r="BS684" s="19">
        <f t="shared" si="68"/>
        <v>0</v>
      </c>
      <c r="BT684" s="185" t="str">
        <f t="shared" si="69"/>
        <v/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1972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1973</v>
      </c>
      <c r="J686" s="104">
        <v>54</v>
      </c>
      <c r="K686" s="104">
        <v>106.2</v>
      </c>
      <c r="L686" s="104"/>
      <c r="M686" s="126" t="s">
        <v>1974</v>
      </c>
      <c r="N686" s="126" t="s">
        <v>1975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1976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/>
      <c r="AS686" s="107"/>
      <c r="AT686" s="107"/>
      <c r="AU686" s="135"/>
      <c r="AV686" s="135"/>
      <c r="AW686" s="14"/>
      <c r="AX686" s="14"/>
      <c r="AY686" s="160">
        <f t="shared" si="64"/>
        <v>0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</v>
      </c>
      <c r="BS686" s="19">
        <f t="shared" si="68"/>
        <v>0</v>
      </c>
      <c r="BT686" s="185" t="str">
        <f t="shared" si="69"/>
        <v/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/>
      <c r="AS687" s="107"/>
      <c r="AT687" s="107"/>
      <c r="AU687" s="135"/>
      <c r="AV687" s="135"/>
      <c r="AW687" s="14"/>
      <c r="AX687" s="14"/>
      <c r="AY687" s="160">
        <f t="shared" si="64"/>
        <v>0</v>
      </c>
      <c r="AZ687" s="151"/>
      <c r="BA687" s="108"/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/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/>
      <c r="AS688" s="107"/>
      <c r="AT688" s="107"/>
      <c r="AU688" s="135"/>
      <c r="AV688" s="135"/>
      <c r="AW688" s="14"/>
      <c r="AX688" s="14"/>
      <c r="AY688" s="160">
        <f t="shared" si="64"/>
        <v>0</v>
      </c>
      <c r="AZ688" s="151"/>
      <c r="BA688" s="108"/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1977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1978</v>
      </c>
      <c r="C4" s="156" t="s">
        <v>1979</v>
      </c>
      <c r="D4" s="156" t="s">
        <v>1980</v>
      </c>
      <c r="E4" s="156" t="s">
        <v>1981</v>
      </c>
      <c r="F4" s="156" t="s">
        <v>4</v>
      </c>
      <c r="G4" s="156" t="s">
        <v>1982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1983</v>
      </c>
      <c r="C6" s="157">
        <v>407867</v>
      </c>
      <c r="D6" s="157" t="s">
        <v>1984</v>
      </c>
      <c r="E6" s="157" t="s">
        <v>826</v>
      </c>
      <c r="F6" s="157" t="s">
        <v>1985</v>
      </c>
      <c r="G6" s="158"/>
    </row>
    <row r="7" spans="2:7">
      <c r="B7" s="177" t="s">
        <v>1986</v>
      </c>
      <c r="C7" s="177">
        <v>293644</v>
      </c>
      <c r="D7" s="177" t="s">
        <v>1987</v>
      </c>
      <c r="E7" s="177" t="s">
        <v>826</v>
      </c>
      <c r="F7" s="177" t="s">
        <v>1985</v>
      </c>
      <c r="G7" s="178" t="s">
        <v>1988</v>
      </c>
    </row>
    <row r="8" spans="2:7">
      <c r="B8" s="157" t="s">
        <v>1989</v>
      </c>
      <c r="C8" s="157">
        <v>256790</v>
      </c>
      <c r="D8" s="157" t="s">
        <v>1990</v>
      </c>
      <c r="E8" s="157" t="s">
        <v>827</v>
      </c>
      <c r="F8" s="157" t="s">
        <v>1991</v>
      </c>
      <c r="G8" s="158">
        <v>46357</v>
      </c>
    </row>
    <row r="9" spans="2:7" ht="29.25">
      <c r="B9" s="157" t="s">
        <v>1992</v>
      </c>
      <c r="C9" s="157"/>
      <c r="D9" s="157"/>
      <c r="E9" s="157" t="s">
        <v>827</v>
      </c>
      <c r="F9" s="157" t="s">
        <v>1991</v>
      </c>
      <c r="G9" s="158" t="s">
        <v>1993</v>
      </c>
    </row>
    <row r="10" spans="2:7">
      <c r="B10" s="157" t="s">
        <v>1994</v>
      </c>
      <c r="C10" s="157">
        <v>265193</v>
      </c>
      <c r="D10" s="157" t="s">
        <v>1995</v>
      </c>
      <c r="E10" s="157" t="s">
        <v>828</v>
      </c>
      <c r="F10" s="157" t="s">
        <v>54</v>
      </c>
      <c r="G10" s="157" t="s">
        <v>1996</v>
      </c>
    </row>
    <row r="11" spans="2:7">
      <c r="B11" s="157" t="s">
        <v>1997</v>
      </c>
      <c r="C11" s="157">
        <v>293716</v>
      </c>
      <c r="D11" s="157" t="s">
        <v>1998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1999</v>
      </c>
      <c r="C12" s="157">
        <v>257258</v>
      </c>
      <c r="D12" s="157" t="s">
        <v>2000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2001</v>
      </c>
      <c r="C13" s="157">
        <v>371147</v>
      </c>
      <c r="D13" s="157" t="s">
        <v>2002</v>
      </c>
      <c r="E13" s="157" t="s">
        <v>829</v>
      </c>
      <c r="F13" s="157" t="s">
        <v>71</v>
      </c>
      <c r="G13" s="157" t="s">
        <v>1996</v>
      </c>
    </row>
    <row r="14" spans="2:7">
      <c r="B14" s="157" t="s">
        <v>2003</v>
      </c>
      <c r="C14" s="157">
        <v>259230</v>
      </c>
      <c r="D14" s="157" t="s">
        <v>2004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2005</v>
      </c>
      <c r="C15" s="157">
        <v>370705</v>
      </c>
      <c r="D15" s="157"/>
      <c r="E15" s="157" t="s">
        <v>829</v>
      </c>
      <c r="F15" s="157" t="s">
        <v>71</v>
      </c>
      <c r="G15" s="157" t="s">
        <v>1996</v>
      </c>
    </row>
    <row r="16" spans="2:7" ht="29.25">
      <c r="B16" s="157" t="s">
        <v>2006</v>
      </c>
      <c r="C16" s="157">
        <v>258542</v>
      </c>
      <c r="D16" s="157" t="s">
        <v>2007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2008</v>
      </c>
      <c r="C17" s="157">
        <v>257050</v>
      </c>
      <c r="D17" s="157" t="s">
        <v>2009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topLeftCell="A10" workbookViewId="0">
      <selection activeCell="C25" sqref="C2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2010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2011</v>
      </c>
      <c r="D4" s="159" t="s">
        <v>2012</v>
      </c>
      <c r="E4" s="159" t="s">
        <v>2013</v>
      </c>
      <c r="F4" s="156" t="s">
        <v>2014</v>
      </c>
      <c r="G4" s="159" t="s">
        <v>2015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2016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2017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2016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2018</v>
      </c>
      <c r="G9" s="162" t="s">
        <v>2019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2016</v>
      </c>
      <c r="G10" s="162"/>
    </row>
    <row r="11" spans="2:7" ht="19.5" customHeight="1">
      <c r="B11" s="162" t="s">
        <v>2020</v>
      </c>
      <c r="C11" s="162">
        <v>9038</v>
      </c>
      <c r="D11" s="163">
        <v>46076</v>
      </c>
      <c r="E11" s="162">
        <v>8698</v>
      </c>
      <c r="F11" s="164" t="s">
        <v>2021</v>
      </c>
      <c r="G11" s="162"/>
    </row>
    <row r="12" spans="2:7" ht="19.5" customHeight="1">
      <c r="B12" s="162" t="s">
        <v>752</v>
      </c>
      <c r="C12" s="162" t="s">
        <v>2022</v>
      </c>
      <c r="D12" s="163">
        <v>46066</v>
      </c>
      <c r="E12" s="162">
        <v>9500</v>
      </c>
      <c r="F12" s="164" t="s">
        <v>2023</v>
      </c>
      <c r="G12" s="162"/>
    </row>
    <row r="13" spans="2:7" ht="19.5" customHeight="1">
      <c r="B13" s="162" t="s">
        <v>752</v>
      </c>
      <c r="C13" s="162" t="s">
        <v>2024</v>
      </c>
      <c r="D13" s="163">
        <v>46066</v>
      </c>
      <c r="E13" s="162">
        <v>10500</v>
      </c>
      <c r="F13" s="164" t="s">
        <v>2023</v>
      </c>
      <c r="G13" s="162"/>
    </row>
    <row r="14" spans="2:7" ht="19.5" customHeight="1">
      <c r="B14" s="162" t="s">
        <v>752</v>
      </c>
      <c r="C14" s="162" t="s">
        <v>2025</v>
      </c>
      <c r="D14" s="163">
        <v>46066</v>
      </c>
      <c r="E14" s="162">
        <v>9000</v>
      </c>
      <c r="F14" s="164" t="s">
        <v>2023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2026</v>
      </c>
      <c r="D5" s="249"/>
      <c r="E5" s="249"/>
      <c r="F5" s="249"/>
      <c r="G5" s="249"/>
      <c r="H5" s="249"/>
      <c r="I5" s="249"/>
      <c r="J5" s="250"/>
      <c r="K5" s="251" t="s">
        <v>2027</v>
      </c>
      <c r="L5" s="252"/>
      <c r="M5" s="252"/>
      <c r="N5" s="252"/>
      <c r="O5" s="253" t="s">
        <v>2028</v>
      </c>
      <c r="P5" s="254"/>
    </row>
    <row r="6" spans="1:16" s="73" customFormat="1" ht="15" customHeight="1">
      <c r="A6" s="65" t="s">
        <v>2029</v>
      </c>
      <c r="B6" s="74" t="s">
        <v>2030</v>
      </c>
      <c r="C6" s="75" t="s">
        <v>995</v>
      </c>
      <c r="D6" s="76" t="s">
        <v>996</v>
      </c>
      <c r="E6" s="75" t="s">
        <v>2031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2032</v>
      </c>
      <c r="M6" s="79" t="s">
        <v>611</v>
      </c>
      <c r="N6" s="80" t="s">
        <v>990</v>
      </c>
      <c r="O6" s="154" t="s">
        <v>1033</v>
      </c>
      <c r="P6" s="132" t="s">
        <v>2033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ZEJ-ZRB</v>
      </c>
      <c r="M679" s="82">
        <f>IF(SP_SUL!AP680="","*",SP_SUL!AP680)</f>
        <v>148.72999999999999</v>
      </c>
      <c r="N679" s="82" t="str">
        <f>IF(SP_SUL!AM680="","*",SP_SUL!AM680)</f>
        <v>ZEJ-ZRB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ZEJ-ZRB</v>
      </c>
      <c r="M680" s="82">
        <f>IF(SP_SUL!AP681="","*",SP_SUL!AP681)</f>
        <v>148.72999999999999</v>
      </c>
      <c r="N680" s="82" t="str">
        <f>IF(SP_SUL!AM681="","*",SP_SUL!AM681)</f>
        <v>ZEJ-ZRB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A2" sqref="A2:T68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2034</v>
      </c>
      <c r="V1" s="260"/>
      <c r="W1" s="260"/>
    </row>
    <row r="2" spans="1:23" ht="15" customHeight="1">
      <c r="A2" s="86" t="s">
        <v>2035</v>
      </c>
      <c r="B2" s="86" t="s">
        <v>2030</v>
      </c>
      <c r="C2" s="86" t="s">
        <v>411</v>
      </c>
      <c r="D2" s="87" t="s">
        <v>995</v>
      </c>
      <c r="E2" s="87" t="s">
        <v>4</v>
      </c>
      <c r="F2" s="87" t="s">
        <v>2029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2036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1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312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112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 t="str">
        <f>IF(SP_SUL!B672="","*",SP_SUL!B672)</f>
        <v>*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312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1550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0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1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 t="str">
        <f ca="1">_xlfn.XLOOKUP(G682&amp;$U$2,BS_CONTROLE[CHAVE],BS_CONTROLE[Quantidade_11],"-")</f>
        <v>-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0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2037</v>
      </c>
      <c r="C2" s="120" t="s">
        <v>980</v>
      </c>
      <c r="D2" s="75" t="s">
        <v>982</v>
      </c>
      <c r="E2" s="75" t="s">
        <v>2038</v>
      </c>
      <c r="F2" s="98" t="s">
        <v>2039</v>
      </c>
      <c r="G2" s="75" t="s">
        <v>2040</v>
      </c>
      <c r="H2" s="75" t="s">
        <v>2041</v>
      </c>
      <c r="I2" s="75" t="s">
        <v>2042</v>
      </c>
      <c r="J2" s="75" t="s">
        <v>2043</v>
      </c>
      <c r="K2" s="77" t="s">
        <v>2044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2045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2026-02-25T19:48:59Z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