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361" documentId="120_S{118792C3-22EF-5104-A093-F22BFE3913F3}" xr6:coauthVersionLast="47" xr6:coauthVersionMax="47" xr10:uidLastSave="{E85DF2E0-2B8E-44D8-B9AE-76FF8283D0F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3" i="1" l="1" a="1"/>
  <c r="N343" i="1"/>
  <c r="M343" i="1" a="1"/>
  <c r="M343" i="1"/>
  <c r="BS343" i="1"/>
  <c r="BF343" i="1"/>
  <c r="AY343" i="1"/>
  <c r="BR343" i="1" s="1"/>
  <c r="BQ343" i="1" s="1"/>
  <c r="AQ343" i="1"/>
  <c r="AP343" i="1"/>
  <c r="AO343" i="1"/>
  <c r="AL343" i="1"/>
  <c r="AK343" i="1"/>
  <c r="AJ343" i="1"/>
  <c r="AI343" i="1"/>
  <c r="BB343" i="1" s="1"/>
  <c r="U343" i="1" a="1"/>
  <c r="U343" i="1"/>
  <c r="T343" i="1" a="1"/>
  <c r="T343" i="1"/>
  <c r="S343" i="1" a="1"/>
  <c r="S343" i="1"/>
  <c r="R343" i="1"/>
  <c r="AN343" i="1"/>
  <c r="AM343" i="1"/>
  <c r="G343" i="1"/>
  <c r="C343" i="1"/>
  <c r="A343" i="1"/>
  <c r="N342" i="1" a="1"/>
  <c r="N342" i="1"/>
  <c r="M342" i="1" a="1"/>
  <c r="M342" i="1"/>
  <c r="N341" i="1" a="1"/>
  <c r="N341" i="1"/>
  <c r="M341" i="1" a="1"/>
  <c r="M341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M340" i="1" a="1"/>
  <c r="M340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5" i="1" a="1"/>
  <c r="N335" i="1" s="1"/>
  <c r="M335" i="1" a="1"/>
  <c r="M335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R322" i="15" s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R328" i="15" s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R318" i="15" s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R326" i="15" s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R327" i="15" s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L329" i="15"/>
  <c r="K329" i="15"/>
  <c r="R329" i="15"/>
  <c r="D329" i="15"/>
  <c r="E329" i="15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2" i="1" a="1"/>
  <c r="M332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 s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 s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AP180" i="1"/>
  <c r="AQ180" i="1"/>
  <c r="AY180" i="1"/>
  <c r="BE180" i="1" a="1"/>
  <c r="BE180" i="1" s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 s="1"/>
  <c r="AI185" i="1"/>
  <c r="AJ185" i="1"/>
  <c r="AK185" i="1"/>
  <c r="AL185" i="1"/>
  <c r="AM185" i="1"/>
  <c r="AN185" i="1"/>
  <c r="AO185" i="1"/>
  <c r="AP185" i="1"/>
  <c r="AQ185" i="1"/>
  <c r="AY185" i="1"/>
  <c r="BB185" i="1"/>
  <c r="BD185" i="1" a="1"/>
  <c r="BD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2" i="1"/>
  <c r="AY333" i="1"/>
  <c r="AY334" i="1"/>
  <c r="AY335" i="1"/>
  <c r="AY336" i="1"/>
  <c r="AY337" i="1"/>
  <c r="AY338" i="1"/>
  <c r="AY339" i="1"/>
  <c r="AY340" i="1"/>
  <c r="AY341" i="1"/>
  <c r="AY342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2" i="15" s="1"/>
  <c r="R316" i="1"/>
  <c r="R313" i="15" s="1"/>
  <c r="R317" i="1"/>
  <c r="R314" i="15" s="1"/>
  <c r="R318" i="1"/>
  <c r="R315" i="15" s="1"/>
  <c r="R319" i="1"/>
  <c r="R316" i="15" s="1"/>
  <c r="R320" i="1"/>
  <c r="R317" i="15" s="1"/>
  <c r="R323" i="1"/>
  <c r="R324" i="1"/>
  <c r="R321" i="15" s="1"/>
  <c r="R326" i="1"/>
  <c r="R323" i="15" s="1"/>
  <c r="R327" i="1"/>
  <c r="R324" i="15" s="1"/>
  <c r="R328" i="1"/>
  <c r="R325" i="15" s="1"/>
  <c r="R332" i="1"/>
  <c r="R330" i="15" s="1"/>
  <c r="R333" i="1"/>
  <c r="R331" i="15" s="1"/>
  <c r="R334" i="1"/>
  <c r="R332" i="15" s="1"/>
  <c r="R335" i="1"/>
  <c r="R333" i="15" s="1"/>
  <c r="R336" i="1"/>
  <c r="R334" i="15" s="1"/>
  <c r="R337" i="1"/>
  <c r="R335" i="15" s="1"/>
  <c r="R338" i="1"/>
  <c r="R339" i="1"/>
  <c r="R340" i="1"/>
  <c r="R341" i="1"/>
  <c r="R342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2" i="1"/>
  <c r="G333" i="1"/>
  <c r="G334" i="1"/>
  <c r="G335" i="1"/>
  <c r="G336" i="1"/>
  <c r="G337" i="1"/>
  <c r="G338" i="1"/>
  <c r="G339" i="1"/>
  <c r="G340" i="1"/>
  <c r="G341" i="1"/>
  <c r="G342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2" i="1"/>
  <c r="C332" i="1"/>
  <c r="F316" i="12"/>
  <c r="S332" i="1" a="1"/>
  <c r="S332" i="1" s="1"/>
  <c r="D330" i="15" s="1"/>
  <c r="T332" i="1" a="1"/>
  <c r="T332" i="1" s="1"/>
  <c r="E330" i="15" s="1"/>
  <c r="U332" i="1" a="1"/>
  <c r="U332" i="1" s="1"/>
  <c r="AI332" i="1"/>
  <c r="BB332" i="1" s="1"/>
  <c r="AJ332" i="1"/>
  <c r="AK332" i="1"/>
  <c r="K255" i="10" s="1"/>
  <c r="AL332" i="1"/>
  <c r="AO332" i="1"/>
  <c r="BE332" i="1" s="1" a="1"/>
  <c r="BE332" i="1" s="1"/>
  <c r="AP332" i="1"/>
  <c r="M255" i="10" s="1"/>
  <c r="AQ332" i="1"/>
  <c r="BR332" i="1"/>
  <c r="BS332" i="1"/>
  <c r="A333" i="1"/>
  <c r="C333" i="1"/>
  <c r="L331" i="15"/>
  <c r="S333" i="1" a="1"/>
  <c r="S333" i="1" s="1"/>
  <c r="D331" i="15" s="1"/>
  <c r="T333" i="1" a="1"/>
  <c r="T333" i="1" s="1"/>
  <c r="E331" i="15" s="1"/>
  <c r="U333" i="1" a="1"/>
  <c r="U333" i="1" s="1"/>
  <c r="AI333" i="1"/>
  <c r="BB333" i="1" s="1"/>
  <c r="AJ333" i="1"/>
  <c r="AK333" i="1"/>
  <c r="K256" i="10" s="1"/>
  <c r="AL333" i="1"/>
  <c r="AO333" i="1"/>
  <c r="AP333" i="1"/>
  <c r="M256" i="10" s="1"/>
  <c r="AQ333" i="1"/>
  <c r="BR333" i="1"/>
  <c r="BS333" i="1"/>
  <c r="A334" i="1"/>
  <c r="C334" i="1"/>
  <c r="L332" i="15"/>
  <c r="S334" i="1" a="1"/>
  <c r="S334" i="1" s="1"/>
  <c r="D332" i="15" s="1"/>
  <c r="T334" i="1" a="1"/>
  <c r="T334" i="1" s="1"/>
  <c r="E332" i="15" s="1"/>
  <c r="U334" i="1" a="1"/>
  <c r="U334" i="1" s="1"/>
  <c r="AI334" i="1"/>
  <c r="BB334" i="1" s="1"/>
  <c r="AJ334" i="1"/>
  <c r="AK334" i="1"/>
  <c r="K257" i="10" s="1"/>
  <c r="AL334" i="1"/>
  <c r="AO334" i="1"/>
  <c r="BE334" i="1" s="1" a="1"/>
  <c r="BE334" i="1" s="1"/>
  <c r="AP334" i="1"/>
  <c r="M257" i="10" s="1"/>
  <c r="AQ334" i="1"/>
  <c r="BR334" i="1"/>
  <c r="BS334" i="1"/>
  <c r="A335" i="1"/>
  <c r="C335" i="1"/>
  <c r="L333" i="15"/>
  <c r="S335" i="1" a="1"/>
  <c r="S335" i="1" s="1"/>
  <c r="D333" i="15" s="1"/>
  <c r="T335" i="1" a="1"/>
  <c r="T335" i="1" s="1"/>
  <c r="E333" i="15" s="1"/>
  <c r="U335" i="1" a="1"/>
  <c r="U335" i="1" s="1"/>
  <c r="AI335" i="1"/>
  <c r="BB335" i="1" s="1"/>
  <c r="AJ335" i="1"/>
  <c r="AK335" i="1"/>
  <c r="K258" i="10" s="1"/>
  <c r="AL335" i="1"/>
  <c r="AO335" i="1"/>
  <c r="AP335" i="1"/>
  <c r="M258" i="10" s="1"/>
  <c r="AQ335" i="1"/>
  <c r="BR335" i="1"/>
  <c r="BS335" i="1"/>
  <c r="A336" i="1"/>
  <c r="C336" i="1"/>
  <c r="M336" i="1" a="1"/>
  <c r="M336" i="1" s="1"/>
  <c r="N336" i="1" a="1"/>
  <c r="N336" i="1" s="1"/>
  <c r="L334" i="15" s="1"/>
  <c r="S336" i="1" a="1"/>
  <c r="S336" i="1" s="1"/>
  <c r="D334" i="15" s="1"/>
  <c r="T336" i="1" a="1"/>
  <c r="T336" i="1" s="1"/>
  <c r="E334" i="15" s="1"/>
  <c r="U336" i="1" a="1"/>
  <c r="U336" i="1" s="1"/>
  <c r="AI336" i="1"/>
  <c r="BB336" i="1" s="1"/>
  <c r="AJ336" i="1"/>
  <c r="AK336" i="1"/>
  <c r="K259" i="10" s="1"/>
  <c r="AL336" i="1"/>
  <c r="AO336" i="1"/>
  <c r="AP336" i="1"/>
  <c r="M259" i="10" s="1"/>
  <c r="AQ336" i="1"/>
  <c r="BR336" i="1"/>
  <c r="BS336" i="1"/>
  <c r="A337" i="1"/>
  <c r="C337" i="1"/>
  <c r="M337" i="1" a="1"/>
  <c r="M337" i="1" s="1"/>
  <c r="N337" i="1" a="1"/>
  <c r="N337" i="1" s="1"/>
  <c r="L335" i="15" s="1"/>
  <c r="S337" i="1" a="1"/>
  <c r="S337" i="1" s="1"/>
  <c r="D335" i="15" s="1"/>
  <c r="T337" i="1" a="1"/>
  <c r="T337" i="1" s="1"/>
  <c r="E335" i="15" s="1"/>
  <c r="U337" i="1" a="1"/>
  <c r="U337" i="1" s="1"/>
  <c r="AI337" i="1"/>
  <c r="BB337" i="1" s="1"/>
  <c r="AJ337" i="1"/>
  <c r="AK337" i="1"/>
  <c r="K260" i="10" s="1"/>
  <c r="AL337" i="1"/>
  <c r="AO337" i="1"/>
  <c r="BE337" i="1" s="1" a="1"/>
  <c r="BE337" i="1" s="1"/>
  <c r="AP337" i="1"/>
  <c r="M260" i="10" s="1"/>
  <c r="AQ337" i="1"/>
  <c r="BR337" i="1"/>
  <c r="BS337" i="1"/>
  <c r="A338" i="1"/>
  <c r="C338" i="1"/>
  <c r="M338" i="1" a="1"/>
  <c r="M338" i="1" s="1"/>
  <c r="N338" i="1" a="1"/>
  <c r="N338" i="1" s="1"/>
  <c r="L336" i="15" s="1"/>
  <c r="S338" i="1" a="1"/>
  <c r="S338" i="1" s="1"/>
  <c r="D336" i="15" s="1"/>
  <c r="T338" i="1" a="1"/>
  <c r="T338" i="1" s="1"/>
  <c r="E336" i="15" s="1"/>
  <c r="U338" i="1" a="1"/>
  <c r="U338" i="1" s="1"/>
  <c r="AI338" i="1"/>
  <c r="BB338" i="1" s="1"/>
  <c r="AJ338" i="1"/>
  <c r="AK338" i="1"/>
  <c r="K261" i="10" s="1"/>
  <c r="AL338" i="1"/>
  <c r="AO338" i="1"/>
  <c r="BE338" i="1" s="1" a="1"/>
  <c r="BE338" i="1" s="1"/>
  <c r="AP338" i="1"/>
  <c r="M261" i="10" s="1"/>
  <c r="AQ338" i="1"/>
  <c r="BR338" i="1"/>
  <c r="BS338" i="1"/>
  <c r="A339" i="1"/>
  <c r="C339" i="1"/>
  <c r="M339" i="1" a="1"/>
  <c r="M339" i="1" s="1"/>
  <c r="F323" i="12" s="1"/>
  <c r="N339" i="1" a="1"/>
  <c r="N339" i="1" s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262" i="10" s="1"/>
  <c r="AL339" i="1"/>
  <c r="AO339" i="1"/>
  <c r="BE339" i="1" s="1" a="1"/>
  <c r="BE339" i="1" s="1"/>
  <c r="AP339" i="1"/>
  <c r="M262" i="10" s="1"/>
  <c r="AQ339" i="1"/>
  <c r="BR339" i="1"/>
  <c r="BS339" i="1"/>
  <c r="A340" i="1"/>
  <c r="C340" i="1"/>
  <c r="F324" i="12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3" i="10" s="1"/>
  <c r="AL340" i="1"/>
  <c r="AO340" i="1"/>
  <c r="AP340" i="1"/>
  <c r="M263" i="10" s="1"/>
  <c r="AQ340" i="1"/>
  <c r="BR340" i="1"/>
  <c r="BS340" i="1"/>
  <c r="A341" i="1"/>
  <c r="C341" i="1"/>
  <c r="F325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4" i="10" s="1"/>
  <c r="AL341" i="1"/>
  <c r="AO341" i="1"/>
  <c r="BE341" i="1" s="1" a="1"/>
  <c r="BE341" i="1" s="1"/>
  <c r="AP341" i="1"/>
  <c r="M264" i="10" s="1"/>
  <c r="AQ341" i="1"/>
  <c r="BR341" i="1"/>
  <c r="BS341" i="1"/>
  <c r="A342" i="1"/>
  <c r="C342" i="1"/>
  <c r="F326" i="12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5" i="10" s="1"/>
  <c r="AL342" i="1"/>
  <c r="AO342" i="1"/>
  <c r="BE342" i="1" s="1" a="1"/>
  <c r="BE342" i="1" s="1"/>
  <c r="AP342" i="1"/>
  <c r="M265" i="10" s="1"/>
  <c r="AQ342" i="1"/>
  <c r="BR342" i="1"/>
  <c r="BS342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168" i="1" l="1" a="1"/>
  <c r="BD168" i="1" s="1"/>
  <c r="BD183" i="1" a="1"/>
  <c r="BD183" i="1" s="1"/>
  <c r="BC185" i="1" a="1"/>
  <c r="BC185" i="1" s="1"/>
  <c r="BC180" i="1" a="1"/>
  <c r="BC180" i="1" s="1"/>
  <c r="BC168" i="1" a="1"/>
  <c r="BC168" i="1" s="1"/>
  <c r="BE185" i="1" a="1"/>
  <c r="BE185" i="1" s="1"/>
  <c r="BD180" i="1" a="1"/>
  <c r="BD180" i="1" s="1"/>
  <c r="AN180" i="1"/>
  <c r="BE343" i="1" a="1"/>
  <c r="BE343" i="1" s="1"/>
  <c r="BD343" i="1" a="1"/>
  <c r="BD343" i="1" s="1"/>
  <c r="BC343" i="1" a="1"/>
  <c r="BC343" i="1" s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1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3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6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1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2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39" i="1"/>
  <c r="BQ337" i="1"/>
  <c r="BQ334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3" i="1"/>
  <c r="BQ332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0" i="1"/>
  <c r="BQ335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2" i="1"/>
  <c r="AM342" i="1"/>
  <c r="G265" i="10"/>
  <c r="D264" i="10"/>
  <c r="C264" i="10"/>
  <c r="AM341" i="1"/>
  <c r="G264" i="10"/>
  <c r="D263" i="10"/>
  <c r="C263" i="10"/>
  <c r="AN340" i="1"/>
  <c r="AM340" i="1"/>
  <c r="G263" i="10"/>
  <c r="D262" i="10"/>
  <c r="C262" i="10"/>
  <c r="AN339" i="1"/>
  <c r="AM339" i="1"/>
  <c r="G262" i="10"/>
  <c r="D261" i="10"/>
  <c r="C261" i="10"/>
  <c r="AN338" i="1"/>
  <c r="AM338" i="1"/>
  <c r="G261" i="10"/>
  <c r="D260" i="10"/>
  <c r="C260" i="10"/>
  <c r="AN337" i="1"/>
  <c r="AM337" i="1"/>
  <c r="G260" i="10"/>
  <c r="D259" i="10"/>
  <c r="C259" i="10"/>
  <c r="AN336" i="1"/>
  <c r="AM336" i="1"/>
  <c r="G259" i="10"/>
  <c r="D258" i="10"/>
  <c r="C258" i="10"/>
  <c r="AN335" i="1"/>
  <c r="AM335" i="1"/>
  <c r="G258" i="10"/>
  <c r="D257" i="10"/>
  <c r="C257" i="10"/>
  <c r="AN334" i="1"/>
  <c r="G257" i="10"/>
  <c r="L256" i="10"/>
  <c r="D256" i="10"/>
  <c r="C256" i="10"/>
  <c r="AN333" i="1"/>
  <c r="G256" i="10"/>
  <c r="D255" i="10"/>
  <c r="C255" i="10"/>
  <c r="AN332" i="1"/>
  <c r="AM332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4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1" i="1" a="1"/>
  <c r="BD341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4" i="1" a="1"/>
  <c r="BC334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5" i="1" a="1"/>
  <c r="BD335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8" i="1" a="1"/>
  <c r="BD338" i="1" s="1"/>
  <c r="BC337" i="1" a="1"/>
  <c r="BC337" i="1" s="1"/>
  <c r="BD336" i="1" a="1"/>
  <c r="BD336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0" i="1" a="1"/>
  <c r="BD340" i="1" s="1"/>
  <c r="BD333" i="1" a="1"/>
  <c r="BD333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6" i="1" a="1"/>
  <c r="BC336" i="1" s="1"/>
  <c r="BE333" i="1" a="1"/>
  <c r="BE333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1" i="1" a="1"/>
  <c r="BC341" i="1" s="1"/>
  <c r="BE336" i="1" a="1"/>
  <c r="BE336" i="1" s="1"/>
  <c r="BC333" i="1" a="1"/>
  <c r="BC333" i="1" s="1"/>
  <c r="BC323" i="1" a="1"/>
  <c r="BC323" i="1" s="1"/>
  <c r="BD319" i="1" a="1"/>
  <c r="BD319" i="1" s="1"/>
  <c r="BE320" i="1" a="1"/>
  <c r="BE320" i="1" s="1"/>
  <c r="BC357" i="1" a="1"/>
  <c r="BC357" i="1" s="1"/>
  <c r="BC339" i="1" a="1"/>
  <c r="BC339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2" i="1" a="1"/>
  <c r="BD342" i="1" s="1"/>
  <c r="BC340" i="1" a="1"/>
  <c r="BC340" i="1" s="1"/>
  <c r="BD337" i="1" a="1"/>
  <c r="BD337" i="1" s="1"/>
  <c r="BC335" i="1" a="1"/>
  <c r="BC335" i="1" s="1"/>
  <c r="BD334" i="1" a="1"/>
  <c r="BD334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2" i="1" a="1"/>
  <c r="BC342" i="1" s="1"/>
  <c r="BE340" i="1" a="1"/>
  <c r="BE340" i="1" s="1"/>
  <c r="BD339" i="1" a="1"/>
  <c r="BD339" i="1" s="1"/>
  <c r="BD326" i="1" a="1"/>
  <c r="BD326" i="1" s="1"/>
  <c r="BC326" i="1" a="1"/>
  <c r="BC326" i="1" s="1"/>
  <c r="BQ338" i="1"/>
  <c r="BC338" i="1" a="1"/>
  <c r="BC338" i="1" s="1"/>
  <c r="BE335" i="1" a="1"/>
  <c r="BE335" i="1" s="1"/>
  <c r="BD332" i="1" a="1"/>
  <c r="BD332" i="1" s="1"/>
  <c r="BC332" i="1" a="1"/>
  <c r="BC332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<sst xmlns="http://schemas.openxmlformats.org/spreadsheetml/2006/main" count="7501" uniqueCount="1658">
  <si>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</si>
  <si>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</si>
  <si>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</si>
  <si>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</si>
  <si>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</si>
  <si>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</si>
  <si>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</si>
  <si>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</si>
  <si>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</si>
  <si>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</si>
  <si>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</si>
  <si>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</si>
  <si>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</si>
  <si>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</si>
  <si>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</si>
  <si>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</si>
  <si>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</si>
  <si>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</si>
  <si>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</si>
  <si>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</si>
  <si>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</si>
  <si>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</si>
  <si>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</si>
  <si>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</si>
  <si>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</si>
  <si>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</si>
  <si>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</si>
  <si>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</si>
  <si>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</si>
  <si>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</si>
  <si>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</si>
  <si>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</si>
  <si>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</si>
  <si>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</si>
  <si>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</si>
  <si>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</si>
  <si>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</si>
  <si>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</si>
  <si>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</si>
  <si>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</si>
  <si>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</si>
  <si>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</si>
  <si>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</si>
  <si>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</si>
  <si>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</si>
  <si>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</si>
  <si>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</si>
  <si>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</si>
  <si>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</si>
  <si>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</si>
  <si>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</si>
  <si>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</si>
  <si>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</si>
  <si>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</si>
  <si>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</si>
  <si>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</si>
  <si>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</si>
  <si>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</si>
  <si>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</si>
  <si>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</si>
  <si>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</si>
  <si>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</si>
  <si>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</si>
  <si>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</si>
  <si>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</si>
  <si>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</si>
  <si>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</si>
  <si>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</si>
  <si>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</si>
  <si>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</si>
  <si>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</si>
  <si>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</si>
  <si>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</si>
  <si>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</si>
  <si>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</si>
  <si>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</si>
  <si>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</si>
  <si>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</si>
  <si>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</si>
  <si>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</si>
  <si>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</si>
  <si>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</si>
  <si>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</si>
  <si>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</si>
  <si>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</si>
  <si>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</si>
  <si>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</si>
  <si>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</si>
  <si>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</si>
  <si>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</si>
  <si>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</si>
  <si>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</si>
  <si>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</si>
  <si>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</si>
  <si>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</si>
  <si>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</si>
  <si>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</si>
  <si>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</si>
  <si>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</si>
  <si>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</si>
  <si>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</si>
  <si>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</si>
  <si>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</si>
  <si>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</si>
  <si>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</si>
  <si>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</si>
  <si>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</si>
  <si>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</si>
  <si>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</si>
  <si>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</si>
  <si>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</si>
  <si>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</si>
  <si>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</si>
  <si>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</si>
  <si>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</si>
  <si>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</si>
  <si>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</si>
  <si>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</si>
  <si>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</si>
  <si>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</si>
  <si>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</si>
  <si>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</si>
  <si>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</si>
  <si>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</si>
  <si>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</si>
  <si>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</si>
  <si>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</si>
  <si>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</si>
  <si>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</si>
  <si>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</si>
  <si>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</si>
  <si>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</si>
  <si>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</si>
  <si>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</si>
  <si>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</si>
  <si>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</si>
  <si>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</si>
  <si>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</si>
  <si>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</si>
  <si>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</si>
  <si>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</si>
  <si>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</si>
  <si>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</si>
  <si>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</si>
  <si>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</si>
  <si>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</si>
  <si>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</si>
  <si>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</si>
  <si>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</si>
  <si>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</si>
  <si>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</si>
  <si>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</si>
  <si>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</si>
  <si>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</si>
  <si>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</si>
  <si>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</si>
  <si>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</si>
  <si>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</si>
  <si>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</si>
  <si>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</si>
  <si>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</si>
  <si>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</si>
  <si>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</si>
  <si>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</si>
  <si>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</si>
  <si>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</si>
  <si>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</si>
  <si>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</si>
  <si>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</si>
  <si>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</si>
  <si>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</si>
  <si>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</si>
  <si>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</si>
  <si>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</si>
  <si>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</si>
  <si>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</si>
  <si>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</si>
  <si>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</si>
  <si>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</si>
  <si>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</si>
  <si>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</si>
  <si>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</si>
  <si>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</si>
  <si>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</si>
  <si>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</si>
  <si>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</si>
  <si>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</si>
  <si>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</si>
  <si>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</si>
  <si>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</si>
  <si>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</si>
  <si>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</si>
  <si>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</si>
  <si>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</si>
  <si>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</si>
  <si>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</si>
  <si>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</si>
  <si>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</si>
  <si>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</si>
  <si>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</si>
  <si>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</si>
  <si>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</si>
  <si>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</si>
  <si>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</si>
  <si>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</si>
  <si>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</si>
  <si>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</si>
  <si>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</si>
  <si>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</si>
  <si>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</si>
  <si>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</si>
  <si>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</si>
  <si>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</si>
  <si>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</si>
  <si>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</si>
  <si>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</si>
  <si>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</si>
  <si>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</si>
  <si>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</si>
  <si>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</si>
  <si>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</si>
  <si>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</si>
  <si>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</si>
  <si>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</si>
  <si>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</si>
  <si>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</si>
  <si>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</si>
  <si>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</si>
  <si>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</si>
  <si>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</si>
  <si>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</si>
  <si>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</si>
  <si>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</si>
  <si>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</si>
  <si>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</si>
  <si>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</si>
  <si>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</si>
  <si>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</si>
  <si>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</si>
  <si>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</si>
  <si>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</si>
  <si>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</si>
  <si>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</si>
  <si>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</si>
  <si>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</si>
  <si>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</si>
  <si>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</si>
  <si>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</si>
  <si>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</si>
  <si>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</si>
  <si>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</si>
  <si>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</si>
  <si>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</si>
  <si>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</si>
  <si>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</si>
  <si>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</si>
  <si>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</si>
  <si>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</si>
  <si>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</si>
  <si>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</si>
  <si>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</si>
  <si>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</si>
  <si>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</si>
  <si>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</si>
  <si>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</si>
  <si>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</si>
  <si>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</si>
  <si>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</si>
  <si>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</si>
  <si>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</si>
  <si>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</si>
  <si>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</si>
  <si>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</si>
  <si>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</si>
  <si>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</si>
  <si>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</si>
  <si>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</si>
  <si>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</si>
  <si>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</si>
  <si>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</si>
  <si>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</si>
  <si>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</si>
  <si>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</si>
  <si>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</si>
  <si>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</si>
  <si>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</si>
  <si>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</si>
  <si>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</si>
  <si>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</si>
  <si>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</si>
  <si>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</si>
  <si>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</si>
  <si>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</si>
  <si>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</si>
  <si>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</si>
  <si>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</si>
  <si>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</si>
  <si>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</si>
  <si>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</si>
  <si>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</si>
  <si>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</si>
  <si>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</si>
  <si>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</si>
  <si>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</si>
  <si>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</si>
  <si>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</si>
  <si>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</si>
  <si>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</si>
  <si>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</si>
  <si>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</si>
  <si>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</si>
  <si>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</si>
  <si>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</si>
  <si>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</si>
  <si>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</si>
  <si>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</si>
  <si>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</si>
  <si>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</si>
  <si>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</si>
  <si>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</si>
  <si>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</si>
  <si>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</si>
  <si>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</si>
  <si>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</si>
  <si>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</si>
  <si>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</si>
  <si>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</si>
  <si>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</si>
  <si>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</si>
  <si>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</si>
  <si>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</si>
  <si>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</si>
  <si>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</si>
  <si>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</si>
  <si>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</si>
  <si>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</si>
  <si>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</si>
  <si>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</si>
  <si>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</si>
  <si>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</si>
  <si>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</si>
  <si>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</si>
  <si>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</si>
  <si>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</si>
  <si>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</si>
  <si>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</si>
  <si>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</si>
  <si>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</si>
  <si>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</si>
  <si>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</si>
  <si>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</si>
  <si>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</si>
  <si>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</si>
  <si>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</si>
  <si>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</si>
  <si>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</si>
  <si>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</si>
  <si>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</si>
  <si>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</si>
  <si>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</si>
  <si>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</si>
  <si>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</si>
  <si>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</si>
  <si>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</si>
  <si>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</si>
  <si>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</si>
  <si>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</si>
  <si>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</si>
  <si>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</si>
  <si>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</si>
  <si>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</si>
  <si>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</si>
  <si>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</si>
  <si>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</si>
  <si>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</si>
  <si>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</si>
  <si>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</si>
  <si>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</si>
  <si>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</si>
  <si>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</si>
  <si>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</si>
  <si>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</si>
  <si>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</si>
  <si>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</si>
  <si>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</si>
  <si>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</si>
  <si>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</si>
  <si>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</si>
  <si>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</si>
  <si>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</si>
  <si>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</si>
  <si>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</si>
  <si>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</si>
  <si>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</si>
  <si>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</si>
  <si>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</si>
  <si>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</si>
  <si>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</si>
  <si>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</si>
  <si>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</si>
  <si>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</si>
  <si>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</si>
  <si>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</si>
  <si>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</si>
  <si>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</si>
  <si>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</si>
  <si>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</si>
  <si>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</si>
  <si>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</si>
  <si>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</si>
  <si>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</si>
  <si>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</si>
  <si>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</si>
  <si>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</si>
  <si>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</si>
  <si>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</si>
  <si>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</si>
  <si>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</si>
  <si>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</si>
  <si>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</si>
  <si>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</si>
  <si>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</si>
  <si>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</si>
  <si>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</si>
  <si>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</si>
  <si>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</si>
  <si>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</si>
  <si>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</si>
  <si>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</si>
  <si>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</si>
  <si>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</si>
  <si>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</si>
  <si>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</si>
  <si>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</si>
  <si>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</si>
  <si>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</si>
  <si>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</si>
  <si>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</si>
  <si>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</si>
  <si>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</si>
  <si>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</si>
  <si>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</si>
  <si>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</si>
  <si>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</si>
  <si>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</si>
  <si>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</si>
  <si>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</si>
  <si>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</si>
  <si>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</si>
  <si>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</si>
  <si>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</si>
  <si>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</si>
  <si>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</si>
  <si>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</si>
  <si>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</si>
  <si>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</si>
  <si>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</si>
  <si>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</si>
  <si>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</si>
  <si>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</si>
  <si>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</si>
  <si>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</si>
  <si>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</si>
  <si>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</si>
  <si>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</si>
  <si>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</si>
  <si>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</si>
  <si>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</si>
  <si>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</si>
  <si>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</si>
  <si>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</si>
  <si>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</si>
  <si>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</si>
  <si>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</si>
  <si>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</si>
  <si>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</si>
  <si>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</si>
  <si>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</si>
  <si>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</si>
  <si>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</si>
  <si>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</si>
  <si>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</si>
  <si>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</si>
  <si>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</si>
  <si>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</si>
  <si>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</si>
  <si>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</si>
  <si>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</si>
  <si>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</si>
  <si>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</si>
  <si>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</si>
  <si>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</si>
  <si>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</si>
  <si>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</si>
  <si>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</si>
  <si>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</si>
  <si>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</si>
  <si>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</si>
  <si>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</si>
  <si>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</si>
  <si>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</si>
  <si>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</si>
  <si>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</si>
  <si>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</si>
  <si>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</si>
  <si>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</si>
  <si>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</si>
  <si>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</si>
  <si>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</si>
  <si>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</si>
  <si>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</si>
  <si>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</si>
  <si>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</si>
  <si>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</si>
  <si>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</si>
  <si>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</si>
  <si>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</si>
  <si>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</si>
  <si>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</si>
  <si>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</si>
  <si>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</si>
  <si>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</si>
  <si>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</si>
  <si>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</si>
  <si>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</si>
  <si>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</si>
  <si>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</si>
  <si>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</si>
  <si>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</si>
  <si>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</si>
  <si>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</si>
  <si>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</si>
  <si>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</si>
  <si>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</si>
  <si>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</si>
  <si>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</si>
  <si>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</si>
  <si>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</si>
  <si>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</si>
  <si>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</si>
  <si>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</si>
  <si>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</si>
  <si>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</si>
  <si>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</si>
  <si>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</si>
  <si>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</si>
  <si>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</si>
  <si>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</si>
  <si>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</si>
  <si>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</si>
  <si>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</si>
  <si>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</si>
  <si>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</si>
  <si>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</si>
  <si>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</si>
  <si>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</si>
  <si>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</si>
  <si>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</si>
  <si>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</si>
  <si>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</si>
  <si>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</si>
  <si>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</si>
  <si>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</si>
  <si>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</si>
  <si>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</si>
  <si>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</si>
  <si>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</si>
  <si>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</si>
  <si>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</si>
  <si>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</si>
  <si>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</si>
  <si>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</si>
  <si>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</si>
  <si>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</si>
  <si>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</si>
  <si>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</si>
  <si>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</si>
  <si>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</si>
  <si>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</si>
  <si>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</si>
  <si>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</si>
  <si>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</si>
  <si>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</si>
  <si>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</si>
  <si>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</si>
  <si>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</si>
  <si>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</si>
  <si>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</si>
  <si>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</si>
  <si>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</si>
  <si>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</si>
  <si>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</si>
  <si>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</si>
  <si>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</si>
  <si>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</si>
  <si>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</si>
  <si>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</si>
  <si>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</si>
  <si>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</si>
  <si>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</si>
  <si>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</si>
  <si>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</si>
  <si>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</si>
  <si>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</si>
  <si>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</si>
  <si>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</si>
  <si>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</si>
  <si>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</si>
  <si>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</si>
  <si>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</si>
  <si>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</si>
  <si>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</si>
  <si>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</si>
  <si>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</si>
  <si>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</si>
  <si>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</si>
  <si>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</si>
  <si>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</si>
  <si>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</si>
  <si>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</si>
  <si>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</si>
  <si>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</si>
  <si>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</si>
  <si>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</si>
  <si>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</si>
  <si>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</si>
  <si>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</si>
  <si>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</si>
  <si>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</si>
  <si>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</si>
  <si>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</si>
  <si>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</si>
  <si>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</si>
  <si>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</si>
  <si>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</si>
  <si>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</si>
  <si>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</si>
  <si>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</si>
  <si>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</si>
  <si>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</si>
  <si>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</si>
  <si>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</si>
  <si>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</si>
  <si>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</si>
  <si>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</si>
  <si>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</si>
  <si>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</si>
  <si>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</si>
  <si>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</si>
  <si>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</si>
  <si>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</si>
  <si>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</si>
  <si>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</si>
  <si>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</si>
  <si>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</si>
  <si>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</si>
  <si>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</si>
  <si>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</si>
  <si>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</si>
  <si>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</si>
  <si>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</si>
  <si>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</si>
  <si>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</si>
  <si>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</si>
  <si>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</si>
  <si>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</si>
  <si>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</si>
  <si>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</si>
  <si>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</si>
  <si>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</si>
  <si>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</si>
  <si>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</si>
  <si>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</si>
  <si>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</si>
  <si>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</si>
  <si>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</si>
  <si>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</si>
  <si>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</si>
  <si>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</si>
  <si>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</si>
  <si>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</si>
  <si>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</si>
  <si>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</si>
  <si>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</si>
  <si>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</si>
  <si>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</si>
  <si>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</si>
  <si>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</si>
  <si>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</si>
  <si>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</si>
  <si>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</si>
  <si>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</si>
  <si>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</si>
  <si>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</si>
  <si>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</si>
  <si>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</si>
  <si>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</si>
  <si>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</si>
  <si>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</si>
  <si>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</si>
  <si>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</si>
  <si>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</si>
  <si>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</si>
  <si>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</si>
  <si>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</si>
  <si>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</si>
  <si>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</si>
  <si>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</si>
  <si>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</si>
  <si>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</si>
  <si>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</si>
  <si>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</si>
  <si>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</si>
  <si>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</si>
  <si>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</si>
  <si>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</si>
  <si>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</si>
  <si>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</si>
  <si>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</si>
  <si>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</si>
  <si>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</si>
  <si>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</si>
  <si>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</si>
  <si>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</si>
  <si>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</si>
  <si>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</si>
  <si>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</si>
  <si>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</si>
  <si>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</si>
  <si>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</si>
  <si>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</si>
  <si>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</si>
  <si>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</si>
  <si>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</si>
  <si>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</si>
  <si>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</si>
  <si>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</si>
  <si>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</si>
  <si>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</si>
  <si>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</si>
  <si>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</si>
  <si>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</si>
  <si>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</si>
  <si>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</si>
  <si>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</si>
  <si>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</si>
  <si>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</si>
  <si>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</si>
  <si>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</si>
  <si>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</si>
  <si>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</si>
  <si>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</si>
  <si>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</si>
  <si>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</si>
  <si>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</si>
  <si>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</si>
  <si>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</si>
  <si>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</si>
  <si>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</si>
  <si>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</si>
  <si>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</si>
  <si>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</si>
  <si>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</si>
  <si>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</si>
  <si>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</si>
  <si>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</si>
  <si>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</si>
  <si>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</si>
  <si>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</si>
  <si>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</si>
  <si>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</si>
  <si>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</si>
  <si>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</si>
  <si>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</si>
  <si>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</si>
  <si>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</si>
  <si>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</si>
  <si>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</si>
  <si>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</si>
  <si>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</si>
  <si>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</si>
  <si>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</si>
  <si>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</si>
  <si>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</si>
  <si>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</si>
  <si>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</si>
  <si>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</si>
  <si>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</si>
  <si>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</si>
  <si>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</si>
  <si>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</si>
  <si>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</si>
  <si>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</si>
  <si>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</si>
  <si>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</si>
  <si>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</si>
  <si>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</si>
  <si>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</si>
  <si>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</si>
  <si>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</si>
  <si>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</si>
  <si>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</si>
  <si>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</si>
  <si>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</si>
  <si>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</si>
  <si>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</si>
  <si>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</si>
  <si>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</si>
  <si>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</si>
  <si>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</si>
  <si>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</si>
  <si>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</si>
  <si>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</si>
  <si>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</si>
  <si>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</si>
  <si>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</si>
  <si>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</si>
  <si>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</si>
  <si>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</si>
  <si>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</si>
  <si>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</si>
  <si>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</si>
  <si>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</si>
  <si>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</si>
  <si>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</si>
  <si>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</si>
  <si>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</si>
  <si>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</si>
  <si>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</si>
  <si>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</si>
  <si>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</si>
  <si>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</si>
  <si>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</si>
  <si>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</si>
  <si>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</si>
  <si>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</si>
  <si>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</si>
  <si>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</si>
  <si>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</si>
  <si>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</si>
  <si>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</si>
  <si>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</si>
  <si>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</si>
  <si>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</si>
  <si>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</si>
  <si>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</si>
  <si>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</si>
  <si>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</si>
  <si>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</si>
  <si>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</si>
  <si>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</si>
  <si>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</si>
  <si>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</si>
  <si>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</si>
  <si>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</si>
  <si>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</si>
  <si>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</si>
  <si>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</si>
  <si>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</si>
  <si>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</si>
  <si>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</si>
  <si>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</si>
  <si>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</si>
  <si>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</si>
  <si>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</si>
  <si>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</si>
  <si>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</si>
  <si>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</si>
  <si>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</si>
  <si>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</si>
  <si>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</si>
  <si>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</si>
  <si>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</si>
  <si>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</si>
  <si>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</si>
  <si>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</si>
  <si>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</si>
  <si>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</si>
  <si>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</si>
  <si>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</si>
  <si>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</si>
  <si>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</si>
  <si>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</si>
  <si>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</si>
  <si>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</si>
  <si>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</si>
  <si>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</si>
  <si>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</si>
  <si>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</si>
  <si>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</si>
  <si>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</si>
  <si>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</si>
  <si>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</si>
  <si>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</si>
  <si>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</si>
  <si>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</si>
  <si>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</si>
  <si>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</si>
  <si>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</si>
  <si>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</si>
  <si>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</si>
  <si>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</si>
  <si>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</si>
  <si>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</si>
  <si>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</si>
  <si>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</si>
  <si>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</si>
  <si>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</si>
  <si>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</si>
  <si>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</si>
  <si>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</si>
  <si>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</si>
  <si>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</si>
  <si>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</si>
  <si>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</si>
  <si>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</si>
  <si>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</si>
  <si>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</si>
  <si>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</si>
  <si>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</si>
  <si>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</si>
  <si>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</si>
  <si>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</si>
  <si>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</si>
  <si>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</si>
  <si>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</si>
  <si>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</si>
  <si>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</si>
  <si>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</si>
  <si>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</si>
  <si>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</si>
  <si>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</si>
  <si>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</si>
  <si>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</si>
  <si>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</si>
  <si>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</si>
  <si>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</si>
  <si>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</si>
  <si>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</si>
  <si>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</si>
  <si>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</si>
  <si>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</si>
  <si>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</si>
  <si>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</si>
  <si>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</si>
  <si>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</si>
  <si>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</si>
  <si>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</si>
  <si>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</si>
  <si>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</si>
  <si>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</si>
  <si>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</si>
  <si>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</si>
  <si>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</si>
  <si>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</si>
  <si>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</si>
  <si>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</si>
  <si>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</si>
  <si>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</si>
  <si>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</si>
  <si>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</si>
  <si>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</si>
  <si>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</si>
  <si>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</si>
  <si>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</si>
  <si>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</si>
  <si>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</si>
  <si>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</si>
  <si>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</si>
  <si>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</si>
  <si>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</si>
  <si>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</si>
  <si>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</si>
  <si>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</si>
  <si>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</si>
  <si>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</si>
  <si>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</si>
  <si>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</si>
  <si>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</si>
  <si>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</si>
  <si>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</si>
  <si>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</si>
  <si>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</si>
  <si>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</si>
  <si>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</si>
  <si>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</si>
  <si>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</si>
  <si>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</si>
  <si>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</si>
  <si>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</si>
  <si>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</si>
  <si>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</si>
  <si>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</si>
  <si>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</si>
  <si>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</si>
  <si>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</si>
  <si>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</si>
  <si>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</si>
  <si>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</si>
  <si>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</si>
  <si>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</si>
  <si>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</si>
  <si>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</si>
  <si>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</si>
  <si>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</si>
  <si>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</si>
  <si>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</si>
  <si>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</si>
  <si>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</si>
  <si>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</si>
  <si>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</si>
  <si>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</si>
  <si>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</si>
  <si>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</si>
  <si>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</si>
  <si>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</si>
  <si>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</si>
  <si>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</si>
  <si>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</si>
  <si>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</si>
  <si>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</si>
  <si>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</si>
  <si>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</si>
  <si>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</si>
  <si>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</si>
  <si>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</si>
  <si>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</si>
  <si>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</si>
  <si>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</si>
  <si>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</si>
  <si>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</si>
  <si>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</si>
  <si>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</si>
  <si>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</si>
  <si>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</si>
  <si>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</si>
  <si>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</si>
  <si>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</si>
  <si>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</si>
  <si>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</si>
  <si>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</si>
  <si>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</si>
  <si>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</si>
  <si>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</si>
  <si>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</si>
  <si>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</si>
  <si>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</si>
  <si>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</si>
  <si>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</si>
  <si>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</si>
  <si>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</si>
  <si>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</si>
  <si>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</si>
  <si>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</si>
  <si>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</si>
  <si>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</si>
  <si>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</si>
  <si>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</si>
  <si>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</si>
  <si>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</si>
  <si>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</si>
  <si>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</si>
  <si>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</si>
  <si>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</si>
  <si>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</si>
  <si>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</si>
  <si>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</si>
  <si>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</si>
  <si>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</si>
  <si>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</si>
  <si>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</si>
  <si>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</si>
  <si>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</si>
  <si>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</si>
  <si>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</si>
  <si>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</si>
  <si>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</si>
  <si>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</si>
  <si>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</si>
  <si>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</si>
  <si>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</si>
  <si>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</si>
  <si>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</si>
  <si>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</si>
  <si>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</si>
  <si>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</si>
  <si>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</si>
  <si>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</si>
  <si>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</si>
  <si>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</si>
  <si>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</si>
  <si>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</si>
  <si>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</si>
  <si>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</si>
  <si>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</si>
  <si>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</si>
  <si>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</si>
  <si>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</si>
  <si>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</si>
  <si>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</si>
  <si>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</si>
  <si>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</si>
  <si>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</si>
  <si>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</si>
  <si>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</si>
  <si>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</si>
  <si>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</si>
  <si>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</si>
  <si>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</si>
  <si>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</si>
  <si>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</si>
  <si>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</si>
  <si>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</si>
  <si>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</si>
  <si>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</si>
  <si>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</si>
  <si>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</si>
  <si>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</si>
  <si>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</si>
  <si>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</si>
  <si>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</si>
  <si>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</si>
  <si>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</si>
  <si>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</si>
  <si>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</si>
  <si>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</si>
  <si>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</si>
  <si>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</si>
  <si>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</si>
  <si>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</si>
  <si>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</si>
  <si>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</si>
  <si>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</si>
  <si>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</si>
  <si>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</si>
  <si>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</si>
  <si>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</si>
  <si>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</si>
  <si>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</si>
  <si>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</si>
  <si>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</si>
  <si>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</si>
  <si>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</si>
  <si>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</si>
  <si>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</si>
  <si>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</si>
  <si>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</si>
  <si>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</si>
  <si>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</si>
  <si>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</si>
  <si>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</si>
  <si>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</si>
  <si>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</si>
  <si>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</si>
  <si>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</si>
  <si>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</si>
  <si>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</si>
  <si>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</si>
  <si>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</si>
  <si>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</si>
  <si>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</si>
  <si>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</si>
  <si>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</si>
  <si>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</si>
  <si>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</si>
  <si>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</si>
  <si>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</si>
  <si>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</si>
  <si>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</si>
  <si>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</si>
  <si>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</si>
  <si>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</si>
  <si>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</si>
  <si>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</si>
  <si>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</si>
  <si>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</si>
  <si>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</si>
  <si>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</si>
  <si>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</si>
  <si>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</si>
  <si>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</si>
  <si>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</si>
  <si>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</si>
  <si>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</si>
  <si>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</si>
  <si>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</si>
  <si>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</si>
  <si>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</si>
  <si>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</si>
  <si>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</si>
  <si>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</si>
  <si>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</si>
  <si>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</si>
  <si>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</si>
  <si>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</si>
  <si>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</si>
  <si>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</si>
  <si>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</si>
  <si>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</si>
  <si>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</si>
  <si>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</si>
  <si>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</si>
  <si>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</si>
  <si>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</si>
  <si>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</si>
  <si>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</si>
  <si>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</si>
  <si>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</si>
  <si>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</si>
  <si>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</si>
  <si>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</si>
  <si>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</si>
  <si>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</si>
  <si>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</si>
  <si>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</si>
  <si>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</si>
  <si>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</si>
  <si>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</si>
  <si>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</si>
  <si>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</si>
  <si>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</si>
  <si>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</si>
  <si>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</si>
  <si>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</si>
  <si>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</si>
  <si>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</si>
  <si>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</si>
  <si>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</si>
  <si>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</si>
  <si>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</si>
  <si>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</si>
  <si>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</si>
  <si>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</si>
  <si>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</si>
  <si>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</si>
  <si>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</si>
  <si>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</si>
  <si>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</si>
  <si>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</si>
  <si>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</si>
  <si>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</si>
  <si>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</si>
  <si>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</si>
  <si>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</si>
  <si>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</si>
  <si>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</si>
  <si>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</si>
  <si>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</si>
  <si>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</si>
  <si>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</si>
  <si>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</si>
  <si>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</si>
  <si>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</si>
  <si>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</si>
  <si>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</si>
  <si>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</si>
  <si>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</si>
  <si>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</si>
  <si>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</si>
  <si>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</si>
  <si>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</si>
  <si>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</si>
  <si>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</si>
  <si>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</si>
  <si>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</si>
  <si>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</si>
  <si>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</si>
  <si>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</si>
  <si>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</si>
  <si>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</si>
  <si>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</si>
  <si>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</si>
  <si>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</si>
  <si>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</si>
  <si>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</si>
  <si>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</si>
  <si>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</si>
  <si>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</si>
  <si>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</si>
  <si>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</si>
  <si>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</si>
  <si>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</si>
  <si>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</si>
  <si>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</si>
  <si>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</si>
  <si>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</si>
  <si>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</si>
  <si>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</si>
  <si>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</si>
  <si>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</si>
  <si>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</si>
  <si>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</si>
  <si>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</si>
  <si>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</si>
  <si>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</si>
  <si>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</si>
  <si>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</si>
  <si>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</si>
  <si>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</si>
  <si>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</si>
  <si>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</si>
  <si>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</si>
  <si>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</si>
  <si>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</si>
  <si>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</si>
  <si>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</si>
  <si>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</si>
  <si>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</si>
  <si>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</si>
  <si>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</si>
  <si>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</si>
  <si>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</si>
  <si>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</si>
  <si>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</si>
  <si>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</si>
  <si>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</si>
  <si>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</si>
  <si>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</si>
  <si>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</si>
  <si>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</si>
  <si>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</si>
  <si>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</si>
  <si>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</si>
  <si>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</si>
  <si>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</si>
  <si>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</si>
  <si>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</si>
  <si>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</si>
  <si>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</si>
  <si>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</si>
  <si>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</si>
  <si>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</si>
  <si>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</si>
  <si>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</si>
  <si>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</si>
  <si>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</si>
  <si>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</si>
  <si>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</si>
  <si>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</si>
  <si>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</si>
  <si>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</si>
  <si>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</si>
  <si>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</si>
  <si>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</si>
  <si>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</si>
  <si>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</si>
  <si>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</si>
  <si>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</si>
  <si>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</si>
  <si>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</si>
  <si>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</si>
  <si>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</si>
  <si>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</si>
  <si>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</si>
  <si>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</si>
  <si>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</si>
  <si>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</si>
  <si>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</si>
  <si>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</si>
  <si>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</si>
  <si>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</si>
  <si>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</si>
  <si>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</si>
  <si>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</si>
  <si>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</si>
  <si>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</si>
  <si>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</si>
  <si>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</si>
  <si>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</si>
  <si>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</si>
  <si>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</si>
  <si>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</si>
  <si>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</si>
  <si>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</si>
  <si>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</si>
  <si>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</si>
  <si>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</si>
  <si>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</si>
  <si>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</si>
  <si>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</si>
  <si>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</si>
  <si>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</si>
  <si>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</si>
  <si>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</si>
  <si>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</si>
  <si>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</si>
  <si>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</si>
  <si>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</si>
  <si>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</si>
  <si>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</si>
  <si>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</si>
  <si>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</si>
  <si>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</si>
  <si>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</si>
  <si>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</si>
  <si>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</si>
  <si>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</si>
  <si>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</si>
  <si>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</si>
  <si>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</si>
  <si>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</si>
  <si>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</si>
  <si>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</si>
  <si>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</si>
  <si>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</si>
  <si>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</si>
  <si>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</si>
  <si>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</si>
  <si>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</si>
  <si>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</si>
  <si>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</si>
  <si>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</si>
  <si>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</si>
  <si>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</si>
  <si>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</si>
  <si>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</si>
  <si>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</si>
  <si>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</si>
  <si>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</si>
  <si>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</si>
  <si>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</si>
  <si>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</si>
  <si>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</si>
  <si>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</si>
  <si>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</si>
  <si>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</si>
  <si>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</si>
  <si>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</si>
  <si>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</si>
  <si>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</si>
  <si>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</si>
  <si>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</si>
  <si>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</si>
  <si>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</si>
  <si>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</si>
  <si>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</si>
  <si>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</si>
  <si>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</si>
  <si>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</si>
  <si>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</si>
  <si>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</si>
  <si>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</si>
  <si>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</si>
  <si>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</si>
  <si>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</si>
  <si>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</si>
  <si>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</si>
  <si>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</si>
  <si>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</si>
  <si>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</si>
  <si>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</si>
  <si>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</si>
  <si>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</si>
  <si>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</si>
  <si>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</si>
  <si>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</si>
  <si>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</si>
  <si>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</si>
  <si>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</si>
  <si>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</si>
  <si>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</si>
  <si>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</si>
  <si>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</si>
  <si>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</si>
  <si>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</si>
  <si>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</si>
  <si>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</si>
  <si>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</si>
  <si>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</si>
  <si>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</si>
  <si>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</si>
  <si>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</si>
  <si>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</si>
  <si>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</si>
  <si>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</si>
  <si>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</si>
  <si>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</si>
  <si>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</si>
  <si>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</si>
  <si>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</si>
  <si>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</si>
  <si>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</si>
  <si>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</si>
  <si>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</si>
  <si>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</si>
  <si>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</si>
  <si>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</si>
  <si>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</si>
  <si>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</si>
  <si>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</si>
  <si>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</si>
  <si>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</si>
  <si>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</si>
  <si>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</si>
  <si>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</si>
  <si>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</si>
  <si>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</si>
  <si>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</si>
  <si>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</si>
  <si>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</si>
  <si>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</si>
  <si>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</si>
  <si>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</si>
  <si>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</si>
  <si>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</si>
  <si>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</si>
  <si>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</si>
  <si>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</si>
  <si>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</si>
  <si>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</si>
  <si>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</si>
  <si>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</si>
  <si>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</si>
  <si>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</si>
  <si>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</si>
  <si>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</si>
  <si>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</si>
  <si>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</si>
  <si>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</si>
  <si>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</si>
  <si>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</si>
  <si>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</si>
  <si>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</si>
  <si>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</si>
  <si>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</si>
  <si>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</si>
  <si>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</si>
  <si>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</si>
  <si>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</si>
  <si>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</si>
  <si>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</si>
  <si>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</si>
  <si>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</si>
  <si>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</si>
  <si>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</si>
  <si>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</si>
  <si>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</si>
  <si>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</si>
  <si>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</si>
  <si>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</si>
  <si>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</si>
  <si>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</si>
  <si>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</si>
  <si>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</si>
  <si>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</si>
  <si>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</si>
  <si>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</si>
  <si>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</si>
  <si>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</si>
  <si>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</si>
  <si>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</si>
  <si>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</si>
  <si>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</si>
  <si>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</si>
  <si>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</si>
  <si>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</si>
  <si>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</si>
  <si>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</si>
  <si>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</si>
  <si>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</si>
  <si>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</si>
  <si>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</si>
  <si>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</si>
  <si>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</si>
  <si>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</si>
  <si>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</si>
  <si>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</si>
  <si>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</si>
  <si>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</si>
  <si>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</si>
  <si>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</si>
  <si>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</si>
  <si>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</si>
  <si>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</si>
  <si>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</si>
  <si>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</si>
  <si>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</si>
  <si>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</si>
  <si>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</si>
  <si>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</si>
  <si>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</si>
  <si>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</si>
  <si>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</si>
  <si>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</si>
  <si>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</si>
  <si>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</si>
  <si>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</si>
  <si>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</si>
  <si>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</si>
  <si>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</si>
  <si>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</si>
  <si>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</si>
  <si>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</si>
  <si>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</si>
  <si>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</si>
  <si>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</si>
  <si>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</si>
  <si>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</si>
  <si>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</si>
  <si>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</si>
  <si>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</si>
  <si>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</si>
  <si>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</si>
  <si>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</si>
  <si>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</si>
  <si>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</si>
  <si>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</si>
  <si>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devido fluxo nao foi concebido </t>
  </si>
  <si>
    <t xml:space="preserve">luiz granado </t>
  </si>
  <si>
    <t>ZPD</t>
  </si>
  <si>
    <t>ZIQ-ZPD</t>
  </si>
  <si>
    <t>ZIQZPD</t>
  </si>
  <si>
    <t>Claudemir</t>
  </si>
  <si>
    <t xml:space="preserve">MC1 10:54, verificando faixa </t>
  </si>
  <si>
    <t xml:space="preserve">MC1 08:04, licenciado 09:53, segue para o local de trabalho </t>
  </si>
  <si>
    <t xml:space="preserve">Savio </t>
  </si>
  <si>
    <t xml:space="preserve">MC1  08:33, licenciado 09:59, segue para o local de trabalho </t>
  </si>
  <si>
    <t>V53</t>
  </si>
  <si>
    <t>ZMA-2</t>
  </si>
  <si>
    <t>ZRU-2</t>
  </si>
  <si>
    <t>ZMA-ZRU</t>
  </si>
  <si>
    <t>Higor</t>
  </si>
  <si>
    <t>MC1 previsão 14hs devido jornada em D-1</t>
  </si>
  <si>
    <t>TP pronta 09:30, segue intervalo 11:08 até 12:08</t>
  </si>
  <si>
    <t>TP pronta 09:30, segue intervalo 11:36 até 13:06</t>
  </si>
  <si>
    <t>Substituição de meia chave</t>
  </si>
  <si>
    <t>TP pronta 10hrs previsão após D73 13hrs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</si>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</sst>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969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AK21" activePane="bottomRight" state="frozen"/>
      <selection pane="bottomRight" activeCell="AT335" sqref="AT33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991</v>
      </c>
      <c r="C1" s="241"/>
      <c r="D1" s="241"/>
      <c r="E1" s="231"/>
      <c r="F1" s="240" t="s">
        <v>992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993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994</v>
      </c>
      <c r="BI1" s="256"/>
      <c r="BJ1" s="256"/>
      <c r="BK1" s="257"/>
      <c r="BL1" s="211" t="s">
        <v>995</v>
      </c>
      <c r="BM1" s="247" t="s">
        <v>996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50" t="s">
        <v>997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1000</v>
      </c>
      <c r="AT2" s="251"/>
      <c r="AU2" s="251"/>
      <c r="AV2" s="251"/>
      <c r="AW2" s="251"/>
      <c r="AX2" s="251"/>
      <c r="AY2" s="254"/>
      <c r="AZ2" s="5"/>
      <c r="BA2" s="244" t="s">
        <v>1001</v>
      </c>
      <c r="BB2" s="246"/>
      <c r="BC2" s="250" t="s">
        <v>998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44" t="s">
        <v>1002</v>
      </c>
      <c r="AJ3" s="246"/>
      <c r="AK3" s="244" t="s">
        <v>1003</v>
      </c>
      <c r="AL3" s="245"/>
      <c r="AM3" s="268"/>
      <c r="AN3" s="269"/>
      <c r="AO3" s="245"/>
      <c r="AP3" s="245"/>
      <c r="AQ3" s="246"/>
      <c r="AR3" s="60"/>
      <c r="AS3" s="266" t="s">
        <v>1009</v>
      </c>
      <c r="AT3" s="267"/>
      <c r="AU3" s="266" t="s">
        <v>1010</v>
      </c>
      <c r="AV3" s="267"/>
      <c r="AW3" s="266" t="s">
        <v>1011</v>
      </c>
      <c r="AX3" s="267"/>
      <c r="AY3" s="60" t="s">
        <v>1012</v>
      </c>
      <c r="AZ3" s="60"/>
      <c r="BA3" s="264"/>
      <c r="BB3" s="265"/>
      <c r="BC3" s="244" t="s">
        <v>1005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1013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0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0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>IF(BN306="","",SUBSTITUTE(BM306," ","")&amp;SUBSTITUTE(BN306," ",""))</f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>IF(BN307="","",SUBSTITUTE(BM307," ","")&amp;SUBSTITUTE(BN307," ",""))</f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>IF(BN308="","",SUBSTITUTE(BM308," ","")&amp;SUBSTITUTE(BN308," ",""))</f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>IF(BN309="","",SUBSTITUTE(BM309," ","")&amp;SUBSTITUTE(BN309," ",""))</f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>IF(BN310="","",SUBSTITUTE(BM310," ","")&amp;SUBSTITUTE(BN310," ",""))</f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>IF(BN311="","",SUBSTITUTE(BM311," ","")&amp;SUBSTITUTE(BN311," ",""))</f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>IF(BN312="","",SUBSTITUTE(BM312," ","")&amp;SUBSTITUTE(BN312," ",""))</f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>IF(BN313="","",SUBSTITUTE(BM313," ","")&amp;SUBSTITUTE(BN313," ",""))</f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>IF(BN314="","",SUBSTITUTE(BM314," ","")&amp;SUBSTITUTE(BN314," ",""))</f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>IF(BN315="","",SUBSTITUTE(BM315," ","")&amp;SUBSTITUTE(BN315," ",""))</f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>IF(BN316="","",SUBSTITUTE(BM316," ","")&amp;SUBSTITUTE(BN316," ",""))</f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>IF(BN317="","",SUBSTITUTE(BM317," ","")&amp;SUBSTITUTE(BN317," ",""))</f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>IF(BN318="","",SUBSTITUTE(BM318," ","")&amp;SUBSTITUTE(BN318," ",""))</f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>IF(BN319="","",SUBSTITUTE(BM319," ","")&amp;SUBSTITUTE(BN319," ",""))</f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>IF(BN320="","",SUBSTITUTE(BM320," ","")&amp;SUBSTITUTE(BN320," ",""))</f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>IF(BN321="","",SUBSTITUTE(BM321," ","")&amp;SUBSTITUTE(BN321," ",""))</f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>IF(BN322="","",SUBSTITUTE(BM322," ","")&amp;SUBSTITUTE(BN322," ",""))</f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>IF(BN323="","",SUBSTITUTE(BM323," ","")&amp;SUBSTITUTE(BN323," ",""))</f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203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203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>IF(BN324="","",SUBSTITUTE(BM324," ","")&amp;SUBSTITUTE(BN324," ",""))</f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>IF(BN325="","",SUBSTITUTE(BM325," ","")&amp;SUBSTITUTE(BN325," ",""))</f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203" t="s">
        <v>1602</v>
      </c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>IF(BN326="","",SUBSTITUTE(BM326," ","")&amp;SUBSTITUTE(BN326," ",""))</f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203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203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>IF(BN327="","",SUBSTITUTE(BM327," ","")&amp;SUBSTITUTE(BN327," ",""))</f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203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203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>IF(BN328="","",SUBSTITUTE(BM328," ","")&amp;SUBSTITUTE(BN328," ",""))</f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203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203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>IF(BN329="","",SUBSTITUTE(BM329," ","")&amp;SUBSTITUTE(BN329," ",""))</f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203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203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>IF(BN330="","",SUBSTITUTE(BM330," ","")&amp;SUBSTITUTE(BN330," ",""))</f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>
        <v>0.45416666666666666</v>
      </c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1613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>IF(BN331="","",SUBSTITUTE(BM331," ","")&amp;SUBSTITUTE(BN331," ",""))</f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5"/>
        <v>V8346076</v>
      </c>
      <c r="B332" s="102">
        <v>46076</v>
      </c>
      <c r="C332" s="134">
        <f>IF(BS_CONTROLE[[#This Row],[DATA]]="","",WEEKNUM(BS_CONTROLE[[#This Row],[DATA]]))</f>
        <v>9</v>
      </c>
      <c r="D332" s="222" t="s">
        <v>822</v>
      </c>
      <c r="E332" s="233">
        <v>291</v>
      </c>
      <c r="F332" s="227" t="s">
        <v>729</v>
      </c>
      <c r="G332" s="142" t="str">
        <f>IF(D332="","*",VLOOKUP(F332,BS_ATIVIDADE[],3,FALSE))</f>
        <v>MECANIZAÇÃO - SOCADORA</v>
      </c>
      <c r="H332" s="106" t="s">
        <v>61</v>
      </c>
      <c r="I332" s="106" t="s">
        <v>61</v>
      </c>
      <c r="J332" s="105">
        <v>70</v>
      </c>
      <c r="K332" s="105">
        <v>135</v>
      </c>
      <c r="L332" s="105">
        <v>136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2" s="127" t="s">
        <v>39</v>
      </c>
      <c r="O332" s="106">
        <v>0.35416666666666669</v>
      </c>
      <c r="P332" s="106">
        <v>6.25E-2</v>
      </c>
      <c r="Q332" s="105">
        <v>360</v>
      </c>
      <c r="R332" s="9" t="str">
        <f>IF(F332=0, "*", IFERROR(_xlfn.XLOOKUP(F332, BS_ATIVIDADE[ATIVIDADE], BS_ATIVIDADE[UNIDADE]), "*"))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1085</v>
      </c>
      <c r="W332" s="151" t="s">
        <v>1303</v>
      </c>
      <c r="X332" s="104" t="s">
        <v>452</v>
      </c>
      <c r="Y332" s="129"/>
      <c r="Z332" s="104"/>
      <c r="AA332" s="105">
        <v>1</v>
      </c>
      <c r="AB332" s="103" t="s">
        <v>443</v>
      </c>
      <c r="AC332" s="152"/>
      <c r="AD332" s="107">
        <v>0.29166666666666669</v>
      </c>
      <c r="AE332" s="105">
        <v>6233</v>
      </c>
      <c r="AF332" s="105" t="s">
        <v>624</v>
      </c>
      <c r="AG332" s="105" t="s">
        <v>624</v>
      </c>
      <c r="AH332" s="14"/>
      <c r="AI332" s="126" t="str">
        <f>IF(BS_CONTROLE[[#This Row],[Atividade]]=0, "-", BS_CONTROLE[[#This Row],[Atividade]])</f>
        <v>MECANIZAÇÃO - SOCADORA</v>
      </c>
      <c r="AJ332" s="8" t="str">
        <f>IF(BS_CONTROLE[[#This Row],[Atividade]]=0, "-", BS_CONTROLE[[#This Row],[Atividade]])</f>
        <v>MECANIZAÇÃO - SOCADORA</v>
      </c>
      <c r="AK332" s="30" t="str">
        <f>BS_CONTROLE[[#This Row],[Local - Partida]]</f>
        <v>ZIQ1752</v>
      </c>
      <c r="AL332" s="30" t="str">
        <f>BS_CONTROLE[[#This Row],[Local - Encerramento]]</f>
        <v>ZIQ1752</v>
      </c>
      <c r="AM332" s="105" t="str">
        <f>IF(BS_CONTROLE[[#This Row],[Entre - Estações]]=0, "-", BS_CONTROLE[[#This Row],[Entre - Estações]])</f>
        <v>ZRQ</v>
      </c>
      <c r="AN332" s="105" t="str">
        <f>IF(BS_CONTROLE[[#This Row],[SB]]=0, "-", BS_CONTROLE[[#This Row],[SB]])</f>
        <v>ZRQ1</v>
      </c>
      <c r="AO332" s="105">
        <f>IF(BS_CONTROLE[[#This Row],[SUB]]=0, "-", BS_CONTROLE[[#This Row],[SUB]])</f>
        <v>70</v>
      </c>
      <c r="AP332" s="105">
        <f>BS_CONTROLE[[#This Row],[KM - Inicio]]</f>
        <v>135</v>
      </c>
      <c r="AQ332" s="105">
        <f>BS_CONTROLE[[#This Row],[KM - Inicio]]</f>
        <v>135</v>
      </c>
      <c r="AR332" s="108">
        <v>0.33611111111111114</v>
      </c>
      <c r="AS332" s="108"/>
      <c r="AT332" s="108"/>
      <c r="AU332" s="135"/>
      <c r="AV332" s="135"/>
      <c r="AW332" s="13"/>
      <c r="AX332" s="13"/>
      <c r="AY332" s="176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5"/>
      <c r="BH332" s="16"/>
      <c r="BI332" s="16"/>
      <c r="BJ332" s="16" t="s">
        <v>1614</v>
      </c>
      <c r="BK332" s="203" t="s">
        <v>1614</v>
      </c>
      <c r="BL332" s="15"/>
      <c r="BM332" s="130"/>
      <c r="BN332" s="130"/>
      <c r="BO332" s="130"/>
      <c r="BP332" s="17"/>
      <c r="BQ332" s="11" t="str">
        <f t="shared" si="16"/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>IF(BN332="","",SUBSTITUTE(BM332," ","")&amp;SUBSTITUTE(BN332," ",""))</f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V9746076</v>
      </c>
      <c r="B333" s="102">
        <v>46076</v>
      </c>
      <c r="C333" s="134">
        <f>IF(BS_CONTROLE[[#This Row],[DATA]]="","",WEEKNUM(BS_CONTROLE[[#This Row],[DATA]]))</f>
        <v>9</v>
      </c>
      <c r="D333" s="224" t="s">
        <v>846</v>
      </c>
      <c r="E333" s="233">
        <v>287</v>
      </c>
      <c r="F333" s="229" t="s">
        <v>647</v>
      </c>
      <c r="G333" s="142" t="str">
        <f>IF(D333="","*",VLOOKUP(F333,BS_ATIVIDADE[],3,FALSE))</f>
        <v>DETECÇÃO</v>
      </c>
      <c r="H333" s="182" t="s">
        <v>57</v>
      </c>
      <c r="I333" s="182" t="s">
        <v>33</v>
      </c>
      <c r="J333" s="127">
        <v>70</v>
      </c>
      <c r="K333" s="127">
        <v>168</v>
      </c>
      <c r="L333" s="105">
        <v>131</v>
      </c>
      <c r="M333" s="127" t="s">
        <v>1589</v>
      </c>
      <c r="N333" s="127" t="s">
        <v>1590</v>
      </c>
      <c r="O333" s="106">
        <v>0.33333333333333331</v>
      </c>
      <c r="P333" s="106">
        <v>4.1666666666666664E-2</v>
      </c>
      <c r="Q333" s="105">
        <v>30</v>
      </c>
      <c r="R333" s="9" t="str">
        <f>IF(F333=0, "*", IFERROR(_xlfn.XLOOKUP(F333, BS_ATIVIDADE[ATIVIDADE], BS_ATIVIDADE[UNIDADE]), "*"))</f>
        <v>KM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1615</v>
      </c>
      <c r="W333" s="105" t="s">
        <v>1546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0.33333333333333331</v>
      </c>
      <c r="AE333" s="105">
        <v>6527</v>
      </c>
      <c r="AF333" s="105" t="s">
        <v>624</v>
      </c>
      <c r="AG333" s="105"/>
      <c r="AH333" s="14"/>
      <c r="AI333" s="126" t="str">
        <f>IF(BS_CONTROLE[[#This Row],[Atividade]]=0, "-", BS_CONTROLE[[#This Row],[Atividade]])</f>
        <v>DETECÇÃO - ULTRASSOM - SPERRY</v>
      </c>
      <c r="AJ333" s="8" t="str">
        <f>IF(BS_CONTROLE[[#This Row],[Atividade]]=0, "-", BS_CONTROLE[[#This Row],[Atividade]])</f>
        <v>DETECÇÃO - ULTRASSOM - SPERRY</v>
      </c>
      <c r="AK333" s="30" t="str">
        <f>BS_CONTROLE[[#This Row],[Local - Partida]]</f>
        <v>ZIQ2</v>
      </c>
      <c r="AL333" s="30" t="str">
        <f>BS_CONTROLE[[#This Row],[Local - Encerramento]]</f>
        <v>ZRX</v>
      </c>
      <c r="AM333" s="105" t="str">
        <f>IF(BS_CONTROLE[[#This Row],[Entre - Estações]]=0, "-", BS_CONTROLE[[#This Row],[Entre - Estações]])</f>
        <v>ZIQ-ZRX</v>
      </c>
      <c r="AN333" s="105" t="str">
        <f>IF(BS_CONTROLE[[#This Row],[SB]]=0, "-", BS_CONTROLE[[#This Row],[SB]])</f>
        <v>ZIQZRX</v>
      </c>
      <c r="AO333" s="105">
        <f>IF(BS_CONTROLE[[#This Row],[SUB]]=0, "-", BS_CONTROLE[[#This Row],[SUB]])</f>
        <v>70</v>
      </c>
      <c r="AP333" s="105">
        <f>BS_CONTROLE[[#This Row],[KM - Inicio]]</f>
        <v>168</v>
      </c>
      <c r="AQ333" s="105">
        <f>BS_CONTROLE[[#This Row],[KM - Inicio]]</f>
        <v>168</v>
      </c>
      <c r="AR333" s="108">
        <v>0.35625000000000001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KM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1616</v>
      </c>
      <c r="BK333" s="203" t="s">
        <v>1616</v>
      </c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>IF(BN333="","",SUBSTITUTE(BM333," ","")&amp;SUBSTITUTE(BN333," ",""))</f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V5346076</v>
      </c>
      <c r="B334" s="102">
        <v>46076</v>
      </c>
      <c r="C334" s="134">
        <f>IF(BS_CONTROLE[[#This Row],[DATA]]="","",WEEKNUM(BS_CONTROLE[[#This Row],[DATA]]))</f>
        <v>9</v>
      </c>
      <c r="D334" s="222" t="s">
        <v>1617</v>
      </c>
      <c r="E334" s="233">
        <v>315</v>
      </c>
      <c r="F334" s="227" t="s">
        <v>638</v>
      </c>
      <c r="G334" s="142" t="str">
        <f>IF(D334="","*",VLOOKUP(F334,BS_ATIVIDADE[],3,FALSE))</f>
        <v>OUTROS</v>
      </c>
      <c r="H334" s="106" t="s">
        <v>1618</v>
      </c>
      <c r="I334" s="106" t="s">
        <v>1619</v>
      </c>
      <c r="J334" s="105">
        <v>73</v>
      </c>
      <c r="K334" s="105">
        <v>42</v>
      </c>
      <c r="L334" s="105" t="s">
        <v>624</v>
      </c>
      <c r="M334" s="127" t="s">
        <v>1620</v>
      </c>
      <c r="N334" s="127" t="s">
        <v>1620</v>
      </c>
      <c r="O334" s="106">
        <v>0.39583333333333331</v>
      </c>
      <c r="P334" s="106">
        <v>4.1666666666666664E-2</v>
      </c>
      <c r="Q334" s="105">
        <v>1</v>
      </c>
      <c r="R334" s="9" t="str">
        <f>IF(F334=0, "*", IFERROR(_xlfn.XLOOKUP(F334, BS_ATIVIDADE[ATIVIDADE], BS_ATIVIDADE[UNIDADE]), "*"))</f>
        <v>BINÁRIO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05" t="s">
        <v>1621</v>
      </c>
      <c r="W334" s="151" t="s">
        <v>1093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6253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DESLOCAMENTO</v>
      </c>
      <c r="AJ334" s="8" t="str">
        <f>IF(BS_CONTROLE[[#This Row],[Atividade]]=0, "-", BS_CONTROLE[[#This Row],[Atividade]])</f>
        <v>DESLOCAMENTO</v>
      </c>
      <c r="AK334" s="30" t="str">
        <f>BS_CONTROLE[[#This Row],[Local - Partida]]</f>
        <v>ZMA-2</v>
      </c>
      <c r="AL334" s="30" t="str">
        <f>BS_CONTROLE[[#This Row],[Local - Encerramento]]</f>
        <v>ZRU-2</v>
      </c>
      <c r="AM334" s="105" t="str">
        <f>IF(BS_CONTROLE[[#This Row],[Entre - Estações]]=0, "-", BS_CONTROLE[[#This Row],[Entre - Estações]])</f>
        <v>ZMA-ZRU</v>
      </c>
      <c r="AN334" s="105" t="str">
        <f>IF(BS_CONTROLE[[#This Row],[SB]]=0, "-", BS_CONTROLE[[#This Row],[SB]])</f>
        <v>ZMA-ZRU</v>
      </c>
      <c r="AO334" s="105">
        <f>IF(BS_CONTROLE[[#This Row],[SUB]]=0, "-", BS_CONTROLE[[#This Row],[SUB]])</f>
        <v>73</v>
      </c>
      <c r="AP334" s="105">
        <f>BS_CONTROLE[[#This Row],[KM - Inicio]]</f>
        <v>42</v>
      </c>
      <c r="AQ334" s="105">
        <f>BS_CONTROLE[[#This Row],[KM - Inicio]]</f>
        <v>42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BINÁRIO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50"/>
      <c r="BG334" s="15"/>
      <c r="BH334" s="16"/>
      <c r="BI334" s="16"/>
      <c r="BJ334" s="16" t="s">
        <v>1622</v>
      </c>
      <c r="BK334" s="203" t="s">
        <v>1622</v>
      </c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>IF(BN334="","",SUBSTITUTE(BM334," ","")&amp;SUBSTITUTE(BN334," ",""))</f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SIVALDO (TP-707)46076</v>
      </c>
      <c r="B335" s="102">
        <v>46076</v>
      </c>
      <c r="C335" s="134">
        <f>IF(BS_CONTROLE[[#This Row],[DATA]]="","",WEEKNUM(BS_CONTROLE[[#This Row],[DATA]]))</f>
        <v>9</v>
      </c>
      <c r="D335" s="224" t="s">
        <v>955</v>
      </c>
      <c r="E335" s="233">
        <v>288</v>
      </c>
      <c r="F335" s="229" t="s">
        <v>810</v>
      </c>
      <c r="G335" s="142" t="str">
        <f>IF(D335="","*",VLOOKUP(F335,BS_ATIVIDADE[],3,FALSE))</f>
        <v>DORMENTE - SUBSTITUIÇÂO</v>
      </c>
      <c r="H335" s="182" t="s">
        <v>624</v>
      </c>
      <c r="I335" s="182" t="s">
        <v>624</v>
      </c>
      <c r="J335" s="127">
        <v>71</v>
      </c>
      <c r="K335" s="127">
        <v>208</v>
      </c>
      <c r="L335" s="105" t="s">
        <v>624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5" s="106">
        <v>0.375</v>
      </c>
      <c r="P335" s="106">
        <v>6.25E-2</v>
      </c>
      <c r="Q335" s="105">
        <v>30</v>
      </c>
      <c r="R335" s="9" t="str">
        <f>IF(F335=0, "*", IFERROR(_xlfn.XLOOKUP(F335, BS_ATIVIDADE[ATIVIDADE], BS_ATIVIDADE[UNIDADE]), "*"))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5" s="105" t="s">
        <v>1383</v>
      </c>
      <c r="W335" s="105" t="s">
        <v>1569</v>
      </c>
      <c r="X335" s="104" t="s">
        <v>452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PDM - SUBSTITUIÇÃO - DORMENTE</v>
      </c>
      <c r="AJ335" s="8" t="str">
        <f>IF(BS_CONTROLE[[#This Row],[Atividade]]=0, "-", BS_CONTROLE[[#This Row],[Atividade]])</f>
        <v>PDM - SUBSTITUIÇÃO - DORMENTE</v>
      </c>
      <c r="AK335" s="30" t="str">
        <f>BS_CONTROLE[[#This Row],[Local - Partida]]</f>
        <v>-</v>
      </c>
      <c r="AL335" s="30" t="str">
        <f>BS_CONTROLE[[#This Row],[Local - Encerramento]]</f>
        <v>-</v>
      </c>
      <c r="AM335" s="105" t="str">
        <f>IF(BS_CONTROLE[[#This Row],[Entre - Estações]]=0, "-", BS_CONTROLE[[#This Row],[Entre - Estações]])</f>
        <v>ZSK-ZXH</v>
      </c>
      <c r="AN335" s="105" t="str">
        <f>IF(BS_CONTROLE[[#This Row],[SB]]=0, "-", BS_CONTROLE[[#This Row],[SB]])</f>
        <v>ZSK208</v>
      </c>
      <c r="AO335" s="105">
        <f>IF(BS_CONTROLE[[#This Row],[SUB]]=0, "-", BS_CONTROLE[[#This Row],[SUB]])</f>
        <v>71</v>
      </c>
      <c r="AP335" s="105">
        <f>BS_CONTROLE[[#This Row],[KM - Inicio]]</f>
        <v>208</v>
      </c>
      <c r="AQ335" s="105">
        <f>BS_CONTROLE[[#This Row],[KM - Inicio]]</f>
        <v>208</v>
      </c>
      <c r="AR335" s="108">
        <v>0.39583333333333331</v>
      </c>
      <c r="AS335" s="108">
        <v>0.46388888888888891</v>
      </c>
      <c r="AT335" s="108">
        <v>0.50555555555555554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4.166666666666663E-2</v>
      </c>
      <c r="AZ335" s="153"/>
      <c r="BA335" s="109"/>
      <c r="BB335" s="9" t="str">
        <f>IFERROR(_xlfn.XLOOKUP(AI335, BS_ATIVIDADE[ATIVIDADE],BS_ATIVIDADE[UNIDADE] ), "*")</f>
        <v>Nº DE DORMENTES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5" s="150"/>
      <c r="BG335" s="15"/>
      <c r="BH335" s="16">
        <v>1</v>
      </c>
      <c r="BI335" s="16"/>
      <c r="BJ335" s="16" t="s">
        <v>1623</v>
      </c>
      <c r="BK335" s="203" t="s">
        <v>1623</v>
      </c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0.66666666666666607</v>
      </c>
      <c r="BS335" s="18">
        <f>IF(OR(B335="",F335=""),"*",BA335/Q335)</f>
        <v>0</v>
      </c>
      <c r="BT335" s="205" t="str">
        <f>IF(BN335="","",SUBSTITUTE(BM335," ","")&amp;SUBSTITUTE(BN335," ",""))</f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CARLOS (TP-722)46076</v>
      </c>
      <c r="B336" s="102">
        <v>46076</v>
      </c>
      <c r="C336" s="134">
        <f>IF(BS_CONTROLE[[#This Row],[DATA]]="","",WEEKNUM(BS_CONTROLE[[#This Row],[DATA]]))</f>
        <v>9</v>
      </c>
      <c r="D336" s="224" t="s">
        <v>888</v>
      </c>
      <c r="E336" s="233">
        <v>282</v>
      </c>
      <c r="F336" s="229" t="s">
        <v>806</v>
      </c>
      <c r="G336" s="142" t="str">
        <f>IF(D336="","*",VLOOKUP(F336,BS_ATIVIDADE[],3,FALSE))</f>
        <v>SOLDA</v>
      </c>
      <c r="H336" s="106" t="s">
        <v>624</v>
      </c>
      <c r="I336" s="106" t="s">
        <v>624</v>
      </c>
      <c r="J336" s="105">
        <v>70</v>
      </c>
      <c r="K336" s="105">
        <v>157.30000000000001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6" s="106">
        <v>0.375</v>
      </c>
      <c r="P336" s="106">
        <v>6.25E-2</v>
      </c>
      <c r="Q336" s="105">
        <v>1</v>
      </c>
      <c r="R336" s="9" t="str">
        <f>IF(F336=0, "*", IFERROR(_xlfn.XLOOKUP(F336, BS_ATIVIDADE[ATIVIDADE], BS_ATIVIDADE[UNIDADE]), "*"))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6" s="105" t="s">
        <v>1383</v>
      </c>
      <c r="W336" s="151" t="s">
        <v>1511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SOLDA</v>
      </c>
      <c r="AJ336" s="8" t="str">
        <f>IF(BS_CONTROLE[[#This Row],[Atividade]]=0, "-", BS_CONTROLE[[#This Row],[Atividade]])</f>
        <v>PDM - SOLDA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ZOX</v>
      </c>
      <c r="AN336" s="105" t="str">
        <f>IF(BS_CONTROLE[[#This Row],[SB]]=0, "-", BS_CONTROLE[[#This Row],[SB]])</f>
        <v>ZOX1</v>
      </c>
      <c r="AO336" s="105">
        <f>IF(BS_CONTROLE[[#This Row],[SUB]]=0, "-", BS_CONTROLE[[#This Row],[SUB]])</f>
        <v>70</v>
      </c>
      <c r="AP336" s="105">
        <f>BS_CONTROLE[[#This Row],[KM - Inicio]]</f>
        <v>157.30000000000001</v>
      </c>
      <c r="AQ336" s="105">
        <f>BS_CONTROLE[[#This Row],[KM - Inicio]]</f>
        <v>157.30000000000001</v>
      </c>
      <c r="AR336" s="108">
        <v>0.39583333333333331</v>
      </c>
      <c r="AS336" s="108">
        <v>0.48333333333333334</v>
      </c>
      <c r="AT336" s="108">
        <v>0.54583333333333328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6.2499999999999944E-2</v>
      </c>
      <c r="AZ336" s="153"/>
      <c r="BA336" s="109"/>
      <c r="BB336" s="9" t="str">
        <f>IFERROR(_xlfn.XLOOKUP(AI336, BS_ATIVIDADE[ATIVIDADE],BS_ATIVIDADE[UNIDADE] ), "*")</f>
        <v>Nº DE SOLDA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6" s="150"/>
      <c r="BG336" s="15"/>
      <c r="BH336" s="16">
        <v>1</v>
      </c>
      <c r="BI336" s="16"/>
      <c r="BJ336" s="16" t="s">
        <v>1624</v>
      </c>
      <c r="BK336" s="203" t="s">
        <v>1624</v>
      </c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0.99999999999999911</v>
      </c>
      <c r="BS336" s="18">
        <f>IF(OR(B336="",F336=""),"*",BA336/Q336)</f>
        <v>0</v>
      </c>
      <c r="BT336" s="205" t="str">
        <f>IF(BN336="","",SUBSTITUTE(BM336," ","")&amp;SUBSTITUTE(BN336," ",""))</f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TURMA FIXA VIA 46076</v>
      </c>
      <c r="B337" s="102">
        <v>46076</v>
      </c>
      <c r="C337" s="134">
        <f>IF(BS_CONTROLE[[#This Row],[DATA]]="","",WEEKNUM(BS_CONTROLE[[#This Row],[DATA]]))</f>
        <v>9</v>
      </c>
      <c r="D337" s="222" t="s">
        <v>873</v>
      </c>
      <c r="E337" s="233">
        <v>318</v>
      </c>
      <c r="F337" s="227" t="s">
        <v>784</v>
      </c>
      <c r="G337" s="142" t="str">
        <f>IF(D337="","*",VLOOKUP(F337,BS_ATIVIDADE[],3,FALSE))</f>
        <v>AMV</v>
      </c>
      <c r="H337" s="106" t="s">
        <v>624</v>
      </c>
      <c r="I337" s="106" t="s">
        <v>624</v>
      </c>
      <c r="J337" s="105">
        <v>70</v>
      </c>
      <c r="K337" s="105">
        <v>166.7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7" s="106">
        <v>0.41666666666666669</v>
      </c>
      <c r="P337" s="106">
        <v>8.3333333333333329E-2</v>
      </c>
      <c r="Q337" s="105">
        <v>1</v>
      </c>
      <c r="R337" s="9" t="str">
        <f>IF(F337=0, "*", IFERROR(_xlfn.XLOOKUP(F337, BS_ATIVIDADE[ATIVIDADE], BS_ATIVIDADE[UNIDADE]), "*"))</f>
        <v>Nº DE PEÇAS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1625</v>
      </c>
      <c r="X337" s="104" t="s">
        <v>452</v>
      </c>
      <c r="Y337" s="129"/>
      <c r="Z337" s="104"/>
      <c r="AA337" s="105" t="s">
        <v>624</v>
      </c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AMV - MEIA CHAVE</v>
      </c>
      <c r="AJ337" s="8" t="str">
        <f>IF(BS_CONTROLE[[#This Row],[Atividade]]=0, "-", BS_CONTROLE[[#This Row],[Atividade]])</f>
        <v>PDM - AMV - MEIA CHAVE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ZOX-ZIQ</v>
      </c>
      <c r="AN337" s="105" t="str">
        <f>IF(BS_CONTROLE[[#This Row],[SB]]=0, "-", BS_CONTROLE[[#This Row],[SB]])</f>
        <v>164ZIQ</v>
      </c>
      <c r="AO337" s="105">
        <f>IF(BS_CONTROLE[[#This Row],[SUB]]=0, "-", BS_CONTROLE[[#This Row],[SUB]])</f>
        <v>70</v>
      </c>
      <c r="AP337" s="105">
        <f>BS_CONTROLE[[#This Row],[KM - Inicio]]</f>
        <v>166.7</v>
      </c>
      <c r="AQ337" s="105">
        <f>BS_CONTROLE[[#This Row],[KM - Inicio]]</f>
        <v>166.7</v>
      </c>
      <c r="AR337" s="108">
        <v>0.41666666666666669</v>
      </c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PEÇAS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1626</v>
      </c>
      <c r="BK337" s="203" t="s">
        <v>1626</v>
      </c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>IF(BN337="","",SUBSTITUTE(BM337," ","")&amp;SUBSTITUTE(BN337," ",""))</f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319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>IF(BN338="","",SUBSTITUTE(BM338," ","")&amp;SUBSTITUTE(BN338," ",""))</f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320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>IF(BN339="","",SUBSTITUTE(BM339," ","")&amp;SUBSTITUTE(BN339," ",""))</f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>E4046077</v>
      </c>
      <c r="B340" s="102">
        <v>46077</v>
      </c>
      <c r="C340" s="134">
        <f>IF(BS_CONTROLE[[#This Row],[DATA]]="","",WEEKNUM(BS_CONTROLE[[#This Row],[DATA]]))</f>
        <v>9</v>
      </c>
      <c r="D340" s="222" t="s">
        <v>771</v>
      </c>
      <c r="E340" s="233">
        <v>260</v>
      </c>
      <c r="F340" s="227" t="s">
        <v>691</v>
      </c>
      <c r="G340" s="142" t="str">
        <f>IF(D340="","*",VLOOKUP(F340,BS_ATIVIDADE[],3,FALSE))</f>
        <v>TRILHEIRO - DESCARGA</v>
      </c>
      <c r="H340" s="106" t="s">
        <v>334</v>
      </c>
      <c r="I340" s="106" t="s">
        <v>332</v>
      </c>
      <c r="J340" s="105">
        <v>73</v>
      </c>
      <c r="K340" s="105">
        <v>399.6</v>
      </c>
      <c r="L340" s="105">
        <v>401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0" s="127" t="s">
        <v>403</v>
      </c>
      <c r="O340" s="106">
        <v>0.375</v>
      </c>
      <c r="P340" s="106">
        <v>8.3333333333333329E-2</v>
      </c>
      <c r="Q340" s="105">
        <v>1872</v>
      </c>
      <c r="R340" s="9" t="str">
        <f>IF(F340=0, "*", IFERROR(_xlfn.XLOOKUP(F340, BS_ATIVIDADE[ATIVIDADE], BS_ATIVIDADE[UNIDADE]), "*"))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0" s="105" t="s">
        <v>1298</v>
      </c>
      <c r="W340" s="151" t="s">
        <v>1556</v>
      </c>
      <c r="X340" s="104" t="s">
        <v>452</v>
      </c>
      <c r="Y340" s="129"/>
      <c r="Z340" s="104"/>
      <c r="AA340" s="105" t="s">
        <v>1323</v>
      </c>
      <c r="AB340" s="103" t="s">
        <v>454</v>
      </c>
      <c r="AC340" s="152" t="s">
        <v>450</v>
      </c>
      <c r="AD340" s="107">
        <v>0.29166666666666669</v>
      </c>
      <c r="AE340" s="105" t="s">
        <v>1301</v>
      </c>
      <c r="AF340" s="105">
        <v>7672</v>
      </c>
      <c r="AG340" s="105" t="s">
        <v>624</v>
      </c>
      <c r="AH340" s="14"/>
      <c r="AI340" s="126" t="str">
        <f>IF(BS_CONTROLE[[#This Row],[Atividade]]=0, "-", BS_CONTROLE[[#This Row],[Atividade]])</f>
        <v>TRILHEIRO - DESCARGA</v>
      </c>
      <c r="AJ340" s="8" t="str">
        <f>IF(BS_CONTROLE[[#This Row],[Atividade]]=0, "-", BS_CONTROLE[[#This Row],[Atividade]])</f>
        <v>TRILHEIRO - DESCARGA</v>
      </c>
      <c r="AK340" s="30" t="str">
        <f>BS_CONTROLE[[#This Row],[Local - Partida]]</f>
        <v>ZDP2</v>
      </c>
      <c r="AL340" s="30" t="str">
        <f>BS_CONTROLE[[#This Row],[Local - Encerramento]]</f>
        <v>ZDP</v>
      </c>
      <c r="AM340" s="105" t="str">
        <f>IF(BS_CONTROLE[[#This Row],[Entre - Estações]]=0, "-", BS_CONTROLE[[#This Row],[Entre - Estações]])</f>
        <v>ZUE</v>
      </c>
      <c r="AN340" s="105" t="str">
        <f>IF(BS_CONTROLE[[#This Row],[SB]]=0, "-", BS_CONTROLE[[#This Row],[SB]])</f>
        <v>ZUEPAT2</v>
      </c>
      <c r="AO340" s="105">
        <f>IF(BS_CONTROLE[[#This Row],[SUB]]=0, "-", BS_CONTROLE[[#This Row],[SUB]])</f>
        <v>73</v>
      </c>
      <c r="AP340" s="105">
        <f>BS_CONTROLE[[#This Row],[KM - Inicio]]</f>
        <v>399.6</v>
      </c>
      <c r="AQ340" s="105">
        <f>BS_CONTROLE[[#This Row],[KM - Inicio]]</f>
        <v>399.6</v>
      </c>
      <c r="AR340" s="108"/>
      <c r="AS340" s="108"/>
      <c r="AT340" s="108"/>
      <c r="AU340" s="135"/>
      <c r="AV340" s="135"/>
      <c r="AW340" s="13"/>
      <c r="AX340" s="13"/>
      <c r="AY340" s="176">
        <f>IF(D340="","*",IFERROR(IF(ISODD(COUNT(AS340:AX340)),"ERRO",SUM((AT340-AS340),(AV340-AU340),(AX340-AW340))),"ERRO"))</f>
        <v>0</v>
      </c>
      <c r="AZ340" s="153"/>
      <c r="BA340" s="109"/>
      <c r="BB340" s="9" t="str">
        <f>IFERROR(_xlfn.XLOOKUP(AI340, BS_ATIVIDADE[ATIVIDADE],BS_ATIVIDADE[UNIDADE] ), "*")</f>
        <v>M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Produção e Intervalo</v>
      </c>
      <c r="BR340" s="18">
        <f>IF(OR(B340="",F340=""),"*",AY340/P340)</f>
        <v>0</v>
      </c>
      <c r="BS340" s="18">
        <f>IF(OR(B340="",F340=""),"*",BA340/Q340)</f>
        <v>0</v>
      </c>
      <c r="BT340" s="205" t="str">
        <f>IF(BN340="","",SUBSTITUTE(BM340," ","")&amp;SUBSTITUTE(BN340," ",""))</f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ref="A341:A405" si="18">D341&amp;B341</f>
        <v>V8846077</v>
      </c>
      <c r="B341" s="102">
        <v>46077</v>
      </c>
      <c r="C341" s="134">
        <f>IF(BS_CONTROLE[[#This Row],[DATA]]="","",WEEKNUM(BS_CONTROLE[[#This Row],[DATA]]))</f>
        <v>9</v>
      </c>
      <c r="D341" s="222" t="s">
        <v>832</v>
      </c>
      <c r="E341" s="233">
        <v>276</v>
      </c>
      <c r="F341" s="227" t="s">
        <v>729</v>
      </c>
      <c r="G341" s="142" t="str">
        <f>IF(D341="","*",VLOOKUP(F341,BS_ATIVIDADE[],3,FALSE))</f>
        <v>MECANIZAÇÃO - SOCADORA</v>
      </c>
      <c r="H341" s="106" t="s">
        <v>1497</v>
      </c>
      <c r="I341" s="106" t="s">
        <v>334</v>
      </c>
      <c r="J341" s="105">
        <v>73</v>
      </c>
      <c r="K341" s="105">
        <v>309</v>
      </c>
      <c r="L341" s="105">
        <v>307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1" s="106">
        <v>0.35416666666666669</v>
      </c>
      <c r="P341" s="106">
        <v>0.125</v>
      </c>
      <c r="Q341" s="105">
        <v>1530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1085</v>
      </c>
      <c r="W341" s="151" t="s">
        <v>1303</v>
      </c>
      <c r="X341" s="104" t="s">
        <v>447</v>
      </c>
      <c r="Y341" s="129"/>
      <c r="Z341" s="104"/>
      <c r="AA341" s="105">
        <v>1</v>
      </c>
      <c r="AB341" s="103" t="s">
        <v>443</v>
      </c>
      <c r="AC341" s="152"/>
      <c r="AD341" s="107">
        <v>0.29166666666666669</v>
      </c>
      <c r="AE341" s="105">
        <v>6233</v>
      </c>
      <c r="AF341" s="105" t="s">
        <v>624</v>
      </c>
      <c r="AG341" s="105" t="s">
        <v>624</v>
      </c>
      <c r="AH341" s="14"/>
      <c r="AI341" s="126" t="str">
        <f>IF(BS_CONTROLE[[#This Row],[Atividade]]=0, "-", BS_CONTROLE[[#This Row],[Atividade]])</f>
        <v>MECANIZAÇÃO - SOCADORA</v>
      </c>
      <c r="AJ341" s="8" t="str">
        <f>IF(BS_CONTROLE[[#This Row],[Atividade]]=0, "-", BS_CONTROLE[[#This Row],[Atividade]])</f>
        <v>MECANIZAÇÃO - SOCADORA</v>
      </c>
      <c r="AK341" s="30" t="str">
        <f>BS_CONTROLE[[#This Row],[Local - Partida]]</f>
        <v>ZPD2</v>
      </c>
      <c r="AL341" s="30" t="str">
        <f>BS_CONTROLE[[#This Row],[Local - Encerramento]]</f>
        <v>ZDP2</v>
      </c>
      <c r="AM341" s="105" t="str">
        <f>IF(BS_CONTROLE[[#This Row],[Entre - Estações]]=0, "-", BS_CONTROLE[[#This Row],[Entre - Estações]])</f>
        <v>ZVP-ZGI</v>
      </c>
      <c r="AN341" s="105" t="str">
        <f>IF(BS_CONTROLE[[#This Row],[SB]]=0, "-", BS_CONTROLE[[#This Row],[SB]])</f>
        <v>ZVP312</v>
      </c>
      <c r="AO341" s="105">
        <f>IF(BS_CONTROLE[[#This Row],[SUB]]=0, "-", BS_CONTROLE[[#This Row],[SUB]])</f>
        <v>73</v>
      </c>
      <c r="AP341" s="105">
        <f>BS_CONTROLE[[#This Row],[KM - Inicio]]</f>
        <v>309</v>
      </c>
      <c r="AQ341" s="105">
        <f>BS_CONTROLE[[#This Row],[KM - Inicio]]</f>
        <v>309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ref="BQ341:BQ405" si="19"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>IF(BN341="","",SUBSTITUTE(BM341," ","")&amp;SUBSTITUTE(BN341," ",""))</f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8"/>
        <v>PEDRO (TP-696)46077</v>
      </c>
      <c r="B342" s="102">
        <v>46077</v>
      </c>
      <c r="C342" s="134">
        <f>IF(BS_CONTROLE[[#This Row],[DATA]]="","",WEEKNUM(BS_CONTROLE[[#This Row],[DATA]]))</f>
        <v>9</v>
      </c>
      <c r="D342" s="222" t="s">
        <v>945</v>
      </c>
      <c r="E342" s="233">
        <v>278</v>
      </c>
      <c r="F342" s="227" t="s">
        <v>806</v>
      </c>
      <c r="G342" s="142" t="str">
        <f>IF(D342="","*",VLOOKUP(F342,BS_ATIVIDADE[],3,FALSE))</f>
        <v>SOLDA</v>
      </c>
      <c r="H342" s="106" t="s">
        <v>624</v>
      </c>
      <c r="I342" s="106" t="s">
        <v>624</v>
      </c>
      <c r="J342" s="105">
        <v>73</v>
      </c>
      <c r="K342" s="105">
        <v>222.1</v>
      </c>
      <c r="L342" s="105" t="s">
        <v>624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42" s="106">
        <v>0.375</v>
      </c>
      <c r="P342" s="106">
        <v>6.25E-2</v>
      </c>
      <c r="Q342" s="105">
        <v>1</v>
      </c>
      <c r="R342" s="9" t="str">
        <f>IF(F342=0, "*", IFERROR(_xlfn.XLOOKUP(F342, BS_ATIVIDADE[ATIVIDADE], BS_ATIVIDADE[UNIDADE]), "*"))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1313</v>
      </c>
      <c r="W342" s="151" t="s">
        <v>1505</v>
      </c>
      <c r="X342" s="104" t="s">
        <v>452</v>
      </c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PDM - SOLDA</v>
      </c>
      <c r="AJ342" s="8" t="str">
        <f>IF(BS_CONTROLE[[#This Row],[Atividade]]=0, "-", BS_CONTROLE[[#This Row],[Atividade]])</f>
        <v>PDM - SOLDA</v>
      </c>
      <c r="AK342" s="30" t="str">
        <f>BS_CONTROLE[[#This Row],[Local - Partida]]</f>
        <v>-</v>
      </c>
      <c r="AL342" s="30" t="str">
        <f>BS_CONTROLE[[#This Row],[Local - Encerramento]]</f>
        <v>-</v>
      </c>
      <c r="AM342" s="105" t="str">
        <f>IF(BS_CONTROLE[[#This Row],[Entre - Estações]]=0, "-", BS_CONTROLE[[#This Row],[Entre - Estações]])</f>
        <v>ZGB-ZMO</v>
      </c>
      <c r="AN342" s="105" t="str">
        <f>IF(BS_CONTROLE[[#This Row],[SB]]=0, "-", BS_CONTROLE[[#This Row],[SB]])</f>
        <v>217ZMO</v>
      </c>
      <c r="AO342" s="105">
        <f>IF(BS_CONTROLE[[#This Row],[SUB]]=0, "-", BS_CONTROLE[[#This Row],[SUB]])</f>
        <v>73</v>
      </c>
      <c r="AP342" s="105">
        <f>BS_CONTROLE[[#This Row],[KM - Inicio]]</f>
        <v>222.1</v>
      </c>
      <c r="AQ342" s="105">
        <f>BS_CONTROLE[[#This Row],[KM - Inicio]]</f>
        <v>222.1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Nº DE SOLDA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19"/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284" t="str">
        <f>D343&amp;B343</f>
        <v>V8746077</v>
      </c>
      <c r="B343" s="181">
        <v>46077</v>
      </c>
      <c r="C343" s="134">
        <f>IF(BS_CONTROLE[[#This Row],[DATA]]="","",WEEKNUM(BS_CONTROLE[[#This Row],[DATA]]))</f>
        <v>9</v>
      </c>
      <c r="D343" s="222" t="s">
        <v>830</v>
      </c>
      <c r="E343" s="233">
        <v>280</v>
      </c>
      <c r="F343" s="227" t="s">
        <v>729</v>
      </c>
      <c r="G343" s="142" t="str">
        <f>IF(D343="","*",VLOOKUP(F343,BS_ATIVIDADE[],3,FALSE))</f>
        <v>MECANIZAÇÃO - SOCADORA</v>
      </c>
      <c r="H343" s="106" t="s">
        <v>201</v>
      </c>
      <c r="I343" s="106" t="s">
        <v>201</v>
      </c>
      <c r="J343" s="105">
        <v>73</v>
      </c>
      <c r="K343" s="105">
        <v>154.30000000000001</v>
      </c>
      <c r="L343" s="105">
        <v>153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3" s="106">
        <v>0.35416666666666669</v>
      </c>
      <c r="P343" s="106">
        <v>0.125</v>
      </c>
      <c r="Q343" s="105">
        <v>755</v>
      </c>
      <c r="R343" s="285" t="str">
        <f>IF(F343=0, "*", IFERROR(_xlfn.XLOOKUP(F343, BS_ATIVIDADE[ATIVIDADE], BS_ATIVIDADE[UNIDADE]), "*"))</f>
        <v>M</v>
      </c>
      <c r="S343" s="28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28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1085</v>
      </c>
      <c r="W343" s="151" t="s">
        <v>1303</v>
      </c>
      <c r="X343" s="104" t="s">
        <v>447</v>
      </c>
      <c r="Y343" s="129"/>
      <c r="Z343" s="104"/>
      <c r="AA343" s="105">
        <v>1</v>
      </c>
      <c r="AB343" s="103" t="s">
        <v>443</v>
      </c>
      <c r="AC343" s="152"/>
      <c r="AD343" s="107">
        <v>0.29166666666666669</v>
      </c>
      <c r="AE343" s="105">
        <v>6238</v>
      </c>
      <c r="AF343" s="105">
        <v>6234</v>
      </c>
      <c r="AG343" s="105" t="s">
        <v>624</v>
      </c>
      <c r="AH343" s="14"/>
      <c r="AI343" s="287" t="str">
        <f>IF(BS_CONTROLE[[#This Row],[Atividade]]=0, "-", BS_CONTROLE[[#This Row],[Atividade]])</f>
        <v>MECANIZAÇÃO - SOCADORA</v>
      </c>
      <c r="AJ343" s="8" t="str">
        <f>IF(BS_CONTROLE[[#This Row],[Atividade]]=0, "-", BS_CONTROLE[[#This Row],[Atividade]])</f>
        <v>MECANIZAÇÃO - SOCADORA</v>
      </c>
      <c r="AK343" s="30" t="str">
        <f>BS_CONTROLE[[#This Row],[Local - Partida]]</f>
        <v>ZPNZXB</v>
      </c>
      <c r="AL343" s="30" t="str">
        <f>BS_CONTROLE[[#This Row],[Local - Encerramento]]</f>
        <v>ZPNZXB</v>
      </c>
      <c r="AM343" s="105" t="str">
        <f>IF(BS_CONTROLE[[#This Row],[Entre - Estações]]=0, "-", BS_CONTROLE[[#This Row],[Entre - Estações]])</f>
        <v>ZCV-ZCT</v>
      </c>
      <c r="AN343" s="105" t="str">
        <f>IF(BS_CONTROLE[[#This Row],[SB]]=0, "-", BS_CONTROLE[[#This Row],[SB]])</f>
        <v>152ZCT</v>
      </c>
      <c r="AO343" s="288">
        <f>IF(BS_CONTROLE[[#This Row],[SUB]]=0, "-", BS_CONTROLE[[#This Row],[SUB]])</f>
        <v>73</v>
      </c>
      <c r="AP343" s="105">
        <f>BS_CONTROLE[[#This Row],[KM - Inicio]]</f>
        <v>154.30000000000001</v>
      </c>
      <c r="AQ343" s="288">
        <f>BS_CONTROLE[[#This Row],[KM - Inicio]]</f>
        <v>154.30000000000001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M</v>
      </c>
      <c r="BC343" s="289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289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8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1627</v>
      </c>
      <c r="W344" s="151" t="s">
        <v>1628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19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>IF(BN344="","",SUBSTITUTE(BM344," ","")&amp;SUBSTITUTE(BN344," ",""))</f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8"/>
        <v>W92</v>
      </c>
      <c r="B345" s="102"/>
      <c r="C345" s="134" t="str">
        <f>IF(BS_CONTROLE[[#This Row],[DATA]]="","",WEEKNUM(BS_CONTROLE[[#This Row],[DATA]]))</f>
        <v/>
      </c>
      <c r="D345" s="222" t="s">
        <v>865</v>
      </c>
      <c r="E345" s="233">
        <v>325</v>
      </c>
      <c r="F345" s="227"/>
      <c r="G345" s="142" t="e">
        <f>IF(D345="","*",VLOOKUP(F345,BS_ATIVIDADE[],3,FALSE))</f>
        <v>#N/A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19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>IF(BN345="","",SUBSTITUTE(BM345," ","")&amp;SUBSTITUTE(BN345," ",""))</f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19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>IF(BN346="","",SUBSTITUTE(BM346," ","")&amp;SUBSTITUTE(BN346," ",""))</f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19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>IF(BN347="","",SUBSTITUTE(BM347," ","")&amp;SUBSTITUTE(BN347," ",""))</f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19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>IF(BN348="","",SUBSTITUTE(BM348," ","")&amp;SUBSTITUTE(BN348," ",""))</f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19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>IF(BN349="","",SUBSTITUTE(BM349," ","")&amp;SUBSTITUTE(BN349," ",""))</f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19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>IF(BN350="","",SUBSTITUTE(BM350," ","")&amp;SUBSTITUTE(BN350," ",""))</f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19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>IF(BN351="","",SUBSTITUTE(BM351," ","")&amp;SUBSTITUTE(BN351," ",""))</f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19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>IF(BN352="","",SUBSTITUTE(BM352," ","")&amp;SUBSTITUTE(BN352," ",""))</f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19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>IF(BN353="","",SUBSTITUTE(BM353," ","")&amp;SUBSTITUTE(BN353," ",""))</f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19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>IF(BN354="","",SUBSTITUTE(BM354," ","")&amp;SUBSTITUTE(BN354," ",""))</f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19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>IF(BN355="","",SUBSTITUTE(BM355," ","")&amp;SUBSTITUTE(BN355," ",""))</f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19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>IF(BN356="","",SUBSTITUTE(BM356," ","")&amp;SUBSTITUTE(BN356," ",""))</f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19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>IF(BN357="","",SUBSTITUTE(BM357," ","")&amp;SUBSTITUTE(BN357," ",""))</f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19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>IF(BN358="","",SUBSTITUTE(BM358," ","")&amp;SUBSTITUTE(BN358," ",""))</f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19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>IF(BN359="","",SUBSTITUTE(BM359," ","")&amp;SUBSTITUTE(BN359," ",""))</f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19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>IF(BN360="","",SUBSTITUTE(BM360," ","")&amp;SUBSTITUTE(BN360," ",""))</f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19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>IF(BN361="","",SUBSTITUTE(BM361," ","")&amp;SUBSTITUTE(BN361," ",""))</f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19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>IF(BN362="","",SUBSTITUTE(BM362," ","")&amp;SUBSTITUTE(BN362," ",""))</f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19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>IF(BN363="","",SUBSTITUTE(BM363," ","")&amp;SUBSTITUTE(BN363," ",""))</f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19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>IF(BN364="","",SUBSTITUTE(BM364," ","")&amp;SUBSTITUTE(BN364," ",""))</f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19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>IF(BN365="","",SUBSTITUTE(BM365," ","")&amp;SUBSTITUTE(BN365," ",""))</f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19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>IF(BN366="","",SUBSTITUTE(BM366," ","")&amp;SUBSTITUTE(BN366," ",""))</f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19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>IF(BN367="","",SUBSTITUTE(BM367," ","")&amp;SUBSTITUTE(BN367," ",""))</f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19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>IF(BN368="","",SUBSTITUTE(BM368," ","")&amp;SUBSTITUTE(BN368," ",""))</f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19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ref="BT341:BT405" si="20">IF(BN369="","",SUBSTITUTE(BM369," ","")&amp;SUBSTITUTE(BN369," ",""))</f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19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0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19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0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19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0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19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0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19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0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19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0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19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0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19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0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19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0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19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0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19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0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19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0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19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0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19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0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19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0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19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0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19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0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19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0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19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0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19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0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19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0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19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0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19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0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19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0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19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0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19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0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19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0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19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0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19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0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19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0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19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0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19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0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19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0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19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0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19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0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19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0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1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2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3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2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3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2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3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2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3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2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3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2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3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2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3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2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3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2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3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2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3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2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3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2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3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2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3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2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3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2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3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2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3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2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3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2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3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2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3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2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3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2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3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2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3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2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3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2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3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2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3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2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3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2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3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2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3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2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3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2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3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2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3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2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3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2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3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2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3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2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3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2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3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2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3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2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3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2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3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2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3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2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3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2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3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2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3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2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3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2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3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2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3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2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3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2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3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2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3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2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3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2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3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2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3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2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3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2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3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2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3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2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3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2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3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2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3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2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3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2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3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2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3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2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3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2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3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2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3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4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5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6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5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6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5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6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5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6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5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6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5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6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5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6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5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6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5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6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5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6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5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6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5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6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5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6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5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6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5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6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5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6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5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6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5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6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5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6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5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6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5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6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5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6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5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6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5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6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5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6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5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6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5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6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5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6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5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6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5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6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5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6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5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6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5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6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5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6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5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6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5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6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5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6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5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6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5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6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5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6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5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6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5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6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5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6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5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6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5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6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5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6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5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6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5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6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5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6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5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6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5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6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5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6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5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6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5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6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5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6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5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6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5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6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5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6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5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6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5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6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5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6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5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6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5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6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5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6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7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8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29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8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9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8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9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8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9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8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9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8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9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8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9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8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9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8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9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8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9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8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9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8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9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8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9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8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9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8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29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8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29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8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29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8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29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8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29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8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29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8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29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8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29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8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29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8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29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8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29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8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29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8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29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8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29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8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29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8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29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8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29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8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29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8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29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8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29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8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29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8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29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8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29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8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29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8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29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8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29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8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29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8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29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8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29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8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29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8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29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8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29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8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29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8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29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8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29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8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29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8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29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8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29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8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29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8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29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8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29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8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29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8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29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8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29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8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29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8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29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8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29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8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29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8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29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8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29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0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1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2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1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2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1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2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1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2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1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2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1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2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1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2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1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2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1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2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1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2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1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2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1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2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1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2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1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2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1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2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1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2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1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2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1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2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1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2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1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2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1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2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1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2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1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2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1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2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1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2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1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2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1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2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1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2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1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2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1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2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1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2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1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2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1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2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1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2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1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2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1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2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1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2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1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2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1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2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1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2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1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2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1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2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1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2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1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2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1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2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1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2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1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2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1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2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1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2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1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2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1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2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1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2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1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2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1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2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1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2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1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2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1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2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1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2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1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2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1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2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1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2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1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2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1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2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1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2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3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4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5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4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5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4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5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4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5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4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5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4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5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4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5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4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5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4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5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4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5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4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5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4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5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4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5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4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5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4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5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4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5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4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5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4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5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4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5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4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5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4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5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4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5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4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5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4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5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4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5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4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5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4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5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4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5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4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5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4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5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4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5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4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5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4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5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4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5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4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5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4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5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4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5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4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5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4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5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4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5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4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5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4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5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4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5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4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5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4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5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4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5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4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5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4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5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4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5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4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5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4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5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4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5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4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5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4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5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4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5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4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5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4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5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4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5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4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5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4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5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4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5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4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5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4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5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4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5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6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7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8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7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8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7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8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7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8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7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8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7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8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7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8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7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8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7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8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7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8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7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8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7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8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7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8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7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8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7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8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7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8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7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8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7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8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7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8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7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8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7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8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7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8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7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8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7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8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7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8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7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8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7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8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7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8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7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8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7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8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7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8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7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8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7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8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7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8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7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8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7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8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7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8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7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8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7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8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7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8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7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8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7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8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7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8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7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8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7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8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7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8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7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8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7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8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7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8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7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8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7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8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7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8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7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8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7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8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7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8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7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8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7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8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7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8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7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8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7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8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7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8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7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8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7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8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7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8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39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0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1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0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1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0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1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0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1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0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1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0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1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0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1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0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1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0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1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0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1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0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1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0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1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0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1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0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1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0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1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0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1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0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1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0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1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0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1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0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1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0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1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0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1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0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1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0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1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0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1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0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1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0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1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0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1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0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1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0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1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0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1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0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1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0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1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0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1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0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1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0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1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0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1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0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1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0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1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0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1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0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1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0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1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0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1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0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1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0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1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0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1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0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1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0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1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0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1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0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1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0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1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0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1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0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1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0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1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0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1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0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1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0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1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0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1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0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1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0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1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0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1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0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1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0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1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0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1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2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3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4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3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4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3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4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3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4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3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4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3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4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3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4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3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4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3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4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3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4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3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4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3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4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3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4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3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4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3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4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3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4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3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4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3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4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3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4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3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4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3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4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3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4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3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4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3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4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3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4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3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4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3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4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3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4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3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4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3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4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3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4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3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4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3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4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3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4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3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4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3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4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3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4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3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4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3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4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3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4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3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4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3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4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3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4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3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4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3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4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3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4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3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4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3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4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3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4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3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4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3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4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3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4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3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4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3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4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3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4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3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4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3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4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3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4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3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4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3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4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3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4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3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4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3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4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3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4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5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6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7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6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7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6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7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6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7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6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7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6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7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6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7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6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7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6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7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6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7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6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7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6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7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6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7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6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7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6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7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6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7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6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7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6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7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6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7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6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7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6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7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6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7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6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7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6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7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6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7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6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7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6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7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6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7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6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7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6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7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6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7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6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7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6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7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6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7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6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7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6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7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6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7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6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7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6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7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6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7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6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7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6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7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6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7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6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7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6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7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6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7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6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7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6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7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6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7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6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7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6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7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6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7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6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7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6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7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6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7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6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7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6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7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6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7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6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7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6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7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6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7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6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7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6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7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6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7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8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49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0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9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0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9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0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9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0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9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0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9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0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9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0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9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0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9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0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9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0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9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0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9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0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9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0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9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0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49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0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49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0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49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0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49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0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49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0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49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0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49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0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49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0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49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0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49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0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49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0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49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0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49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0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49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0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49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0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49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0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49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0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49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0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49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0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49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0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49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0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49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0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49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0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49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0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49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0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49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0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49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0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49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0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8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49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0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8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49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0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8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49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0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8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49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0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8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49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0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8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49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0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8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49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0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8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49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0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8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49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0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8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49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0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8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49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0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8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49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0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8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49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0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8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49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0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8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49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0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8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49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0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8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49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0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8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49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0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8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49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0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8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49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0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8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49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0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8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49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0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1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2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3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2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3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2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3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2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3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2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3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2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3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2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3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2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3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1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2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3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1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2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3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1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2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3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1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2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3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1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2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3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1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2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3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1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2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3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1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2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3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1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2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3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1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2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3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1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2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3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1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2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3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1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2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3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1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2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3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1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2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3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1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2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3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1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2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3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1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2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3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1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2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3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1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2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3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1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2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3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1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2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3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1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2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3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1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2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3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1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2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3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1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2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3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9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84" operator="equal">
      <formula>"NÃO"</formula>
    </cfRule>
    <cfRule type="cellIs" dxfId="189" priority="12185" operator="equal">
      <formula>"SIM"</formula>
    </cfRule>
  </conditionalFormatting>
  <conditionalFormatting sqref="AZ6:AZ1079">
    <cfRule type="expression" dxfId="188" priority="54640">
      <formula>#REF!=1</formula>
    </cfRule>
  </conditionalFormatting>
  <conditionalFormatting sqref="BE6:BE1079 AY6:AY1079 U6:U1079">
    <cfRule type="cellIs" dxfId="187" priority="54624" operator="equal">
      <formula>"ERRO"</formula>
    </cfRule>
  </conditionalFormatting>
  <conditionalFormatting sqref="BQ6:BQ1079">
    <cfRule type="cellIs" dxfId="186" priority="54619" operator="equal">
      <formula>"Produção e Intervalo"</formula>
    </cfRule>
    <cfRule type="cellIs" dxfId="185" priority="54620" operator="equal">
      <formula>"Aderente"</formula>
    </cfRule>
    <cfRule type="cellIs" dxfId="184" priority="54621" operator="equal">
      <formula>"Intervalo"</formula>
    </cfRule>
    <cfRule type="cellIs" dxfId="183" priority="54622" operator="equal">
      <formula>"Produção"</formula>
    </cfRule>
    <cfRule type="cellIs" dxfId="182" priority="54623" operator="equal">
      <formula>"ERRO"</formula>
    </cfRule>
  </conditionalFormatting>
  <conditionalFormatting sqref="BR6:BS1079">
    <cfRule type="cellIs" dxfId="181" priority="54601" operator="equal">
      <formula>"*"</formula>
    </cfRule>
    <cfRule type="cellIs" dxfId="180" priority="54602" operator="greaterThanOrEqual">
      <formula>1</formula>
    </cfRule>
    <cfRule type="cellIs" dxfId="179" priority="54603" operator="lessThan">
      <formula>1</formula>
    </cfRule>
  </conditionalFormatting>
  <conditionalFormatting sqref="BK23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01" operator="equal">
      <formula>"OPORTUNIDADE"</formula>
    </cfRule>
  </conditionalFormatting>
  <conditionalFormatting sqref="Y28:Z29">
    <cfRule type="cellIs" dxfId="177" priority="499" operator="equal">
      <formula>"NÃO"</formula>
    </cfRule>
    <cfRule type="cellIs" dxfId="176" priority="500" operator="equal">
      <formula>"SIM"</formula>
    </cfRule>
  </conditionalFormatting>
  <conditionalFormatting sqref="BK17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0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77" operator="equal">
      <formula>"OPORTUNIDADE"</formula>
    </cfRule>
  </conditionalFormatting>
  <conditionalFormatting sqref="Z39">
    <cfRule type="cellIs" dxfId="174" priority="475" operator="equal">
      <formula>"NÃO"</formula>
    </cfRule>
    <cfRule type="cellIs" dxfId="173" priority="476" operator="equal">
      <formula>"SIM"</formula>
    </cfRule>
  </conditionalFormatting>
  <conditionalFormatting sqref="Y42:Y43">
    <cfRule type="cellIs" dxfId="172" priority="474" operator="equal">
      <formula>"OPORTUNIDADE"</formula>
    </cfRule>
  </conditionalFormatting>
  <conditionalFormatting sqref="Y42:Y43">
    <cfRule type="cellIs" dxfId="171" priority="472" operator="equal">
      <formula>"NÃO"</formula>
    </cfRule>
    <cfRule type="cellIs" dxfId="170" priority="473" operator="equal">
      <formula>"SIM"</formula>
    </cfRule>
  </conditionalFormatting>
  <conditionalFormatting sqref="BK4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45" operator="equal">
      <formula>"OPORTUNIDADE"</formula>
    </cfRule>
  </conditionalFormatting>
  <conditionalFormatting sqref="Y46:Z46 Z47:Z48 Y47:Y50">
    <cfRule type="cellIs" dxfId="168" priority="443" operator="equal">
      <formula>"NÃO"</formula>
    </cfRule>
    <cfRule type="cellIs" dxfId="167" priority="444" operator="equal">
      <formula>"SIM"</formula>
    </cfRule>
  </conditionalFormatting>
  <conditionalFormatting sqref="BK3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17" operator="equal">
      <formula>"OPORTUNIDADE"</formula>
    </cfRule>
  </conditionalFormatting>
  <conditionalFormatting sqref="Z57">
    <cfRule type="cellIs" dxfId="165" priority="415" operator="equal">
      <formula>"NÃO"</formula>
    </cfRule>
    <cfRule type="cellIs" dxfId="164" priority="416" operator="equal">
      <formula>"SIM"</formula>
    </cfRule>
  </conditionalFormatting>
  <conditionalFormatting sqref="BK3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3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3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04" operator="equal">
      <formula>"OPORTUNIDADE"</formula>
    </cfRule>
  </conditionalFormatting>
  <conditionalFormatting sqref="Y52:Y61">
    <cfRule type="cellIs" dxfId="162" priority="402" operator="equal">
      <formula>"NÃO"</formula>
    </cfRule>
    <cfRule type="cellIs" dxfId="161" priority="403" operator="equal">
      <formula>"SIM"</formula>
    </cfRule>
  </conditionalFormatting>
  <conditionalFormatting sqref="BK5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68" operator="equal">
      <formula>"OPORTUNIDADE"</formula>
    </cfRule>
  </conditionalFormatting>
  <conditionalFormatting sqref="Z73">
    <cfRule type="cellIs" dxfId="159" priority="366" operator="equal">
      <formula>"NÃO"</formula>
    </cfRule>
    <cfRule type="cellIs" dxfId="158" priority="367" operator="equal">
      <formula>"SIM"</formula>
    </cfRule>
  </conditionalFormatting>
  <conditionalFormatting sqref="Y75">
    <cfRule type="cellIs" dxfId="157" priority="362" operator="equal">
      <formula>"OPORTUNIDADE"</formula>
    </cfRule>
  </conditionalFormatting>
  <conditionalFormatting sqref="Y75">
    <cfRule type="cellIs" dxfId="156" priority="360" operator="equal">
      <formula>"NÃO"</formula>
    </cfRule>
    <cfRule type="cellIs" dxfId="155" priority="361" operator="equal">
      <formula>"SIM"</formula>
    </cfRule>
  </conditionalFormatting>
  <conditionalFormatting sqref="BK6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55" operator="equal">
      <formula>"OPORTUNIDADE"</formula>
    </cfRule>
  </conditionalFormatting>
  <conditionalFormatting sqref="Y76:Y77">
    <cfRule type="cellIs" dxfId="153" priority="353" operator="equal">
      <formula>"NÃO"</formula>
    </cfRule>
    <cfRule type="cellIs" dxfId="152" priority="354" operator="equal">
      <formula>"SIM"</formula>
    </cfRule>
  </conditionalFormatting>
  <conditionalFormatting sqref="BP7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40">
      <iconSet showValue="0">
        <cfvo type="percent" val="0"/>
        <cfvo type="num" val="1"/>
        <cfvo type="num" val="1" gte="0"/>
      </iconSet>
    </cfRule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6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9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9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8:BK1079 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 BK331">
    <cfRule type="iconSet" priority="6397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1:BP1079">
    <cfRule type="iconSet" priority="64049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4122">
      <iconSet showValue="0">
        <cfvo type="percent" val="0"/>
        <cfvo type="num" val="1"/>
        <cfvo type="num" val="1" gte="0"/>
      </iconSet>
    </cfRule>
    <cfRule type="iconSet" priority="64123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412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41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E1:E1048576 S6:T1079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F6:F1079 AI6:AI1079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1629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1630</v>
      </c>
      <c r="E3" s="193" t="s">
        <v>1631</v>
      </c>
      <c r="F3" s="193" t="s">
        <v>1632</v>
      </c>
      <c r="G3" s="193" t="s">
        <v>1633</v>
      </c>
      <c r="H3" s="193" t="s">
        <v>1634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1635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1636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1637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1636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1638</v>
      </c>
      <c r="V1" s="276"/>
      <c r="W1" s="276"/>
    </row>
    <row r="2" spans="1:23" ht="15" customHeight="1">
      <c r="A2" s="87" t="s">
        <v>1639</v>
      </c>
      <c r="B2" s="87" t="s">
        <v>1640</v>
      </c>
      <c r="C2" s="87" t="s">
        <v>442</v>
      </c>
      <c r="D2" s="88" t="s">
        <v>1034</v>
      </c>
      <c r="E2" s="88" t="s">
        <v>4</v>
      </c>
      <c r="F2" s="88" t="s">
        <v>1641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1642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e">
        <f>IF(SP_NORTE!#REF!="","*",SP_NORTE!#REF!)</f>
        <v>#REF!</v>
      </c>
      <c r="B329" s="146" t="e">
        <f>IF(SP_NORTE!#REF!="","*",SP_NORTE!#REF!)</f>
        <v>#REF!</v>
      </c>
      <c r="C329" s="146" t="e">
        <f>IF(SP_NORTE!#REF!="","*",SP_NORTE!#REF!)</f>
        <v>#REF!</v>
      </c>
      <c r="D329" s="138" t="e">
        <f>IF(SP_NORTE!#REF!="","*",SP_NORTE!#REF!)</f>
        <v>#REF!</v>
      </c>
      <c r="E329" s="138" t="e">
        <f>IF(SP_NORTE!#REF!="","*",SP_NORTE!#REF!)</f>
        <v>#REF!</v>
      </c>
      <c r="F329" s="145" t="e">
        <f>IF(SP_NORTE!#REF!="","*",SP_NORTE!#REF!)</f>
        <v>#REF!</v>
      </c>
      <c r="G329" s="145" t="e">
        <f>IF(SP_NORTE!#REF!="","*",SP_NORTE!#REF!)</f>
        <v>#REF!</v>
      </c>
      <c r="H329" s="145" t="e">
        <f>IF(SP_NORTE!#REF!="","*",SP_NORTE!#REF!)</f>
        <v>#REF!</v>
      </c>
      <c r="I329" s="145" t="e">
        <f>IF(SP_NORTE!#REF!="","*",SP_NORTE!#REF!)</f>
        <v>#REF!</v>
      </c>
      <c r="J329" s="145" t="e">
        <f>IF(SP_NORTE!#REF!="","*",SP_NORTE!#REF!)</f>
        <v>#REF!</v>
      </c>
      <c r="K329" s="138" t="e">
        <f>IF(SP_NORTE!#REF!="","*",SP_NORTE!#REF!)</f>
        <v>#REF!</v>
      </c>
      <c r="L329" s="138" t="e">
        <f>IF(SP_NORTE!#REF!="","*",SP_NORTE!#REF!)</f>
        <v>#REF!</v>
      </c>
      <c r="M329" s="139" t="e">
        <f>IF(SP_NORTE!#REF!="","*",SP_NORTE!#REF!)</f>
        <v>#REF!</v>
      </c>
      <c r="N329" s="144" t="e">
        <f>IF(SP_NORTE!#REF!="","*",SP_NORTE!#REF!)</f>
        <v>#REF!</v>
      </c>
      <c r="O329" s="144" t="e">
        <f>IF(SP_NORTE!#REF!="","*",SP_NORTE!#REF!)</f>
        <v>#REF!</v>
      </c>
      <c r="P329" s="143" t="e">
        <f>IF(SP_NORTE!#REF!="","*",SP_NORTE!#REF!)</f>
        <v>#REF!</v>
      </c>
      <c r="Q329" s="143" t="e">
        <f>IF(SP_NORTE!#REF!="","*",SP_NORTE!#REF!)</f>
        <v>#REF!</v>
      </c>
      <c r="R329" s="145" t="e">
        <f>IF(SP_NORTE!#REF!="","*",CONCATENATE(SP_NORTE!#REF!," ",SP_NORTE!#REF!))</f>
        <v>#REF!</v>
      </c>
      <c r="S329" s="145" t="e">
        <f>IF(SP_NORTE!#REF!="","*",SP_NORTE!#REF!)</f>
        <v>#REF!</v>
      </c>
      <c r="T329" s="145" t="e">
        <f>IF(SP_NORTE!#REF!="","*",SP_NORTE!#REF!)</f>
        <v>#REF!</v>
      </c>
      <c r="U329" s="136" t="e">
        <f ca="1">_xlfn.XLOOKUP(G329&amp;$U$2,BS_CONTROLE[CHAVE],BS_CONTROLE[Quantidade_11],"-")</f>
        <v>#REF!</v>
      </c>
      <c r="V329" s="136" t="e">
        <f ca="1">_xlfn.XLOOKUP(G329&amp;$V$2,BS_CONTROLE[CHAVE],BS_CONTROLE[Quantidade_11],"-")</f>
        <v>#REF!</v>
      </c>
      <c r="W329" s="136" t="e">
        <f ca="1">_xlfn.XLOOKUP(G329&amp;$W$2,BS_CONTROLE[CHAVE],BS_CONTROLE[Quantidade_11],"-")</f>
        <v>#REF!</v>
      </c>
    </row>
    <row r="330" spans="1:23">
      <c r="A330" s="146" t="str">
        <f>IF(SP_NORTE!Y332="","*",SP_NORTE!Y332)</f>
        <v>*</v>
      </c>
      <c r="B330" s="146" t="str">
        <f>IF(SP_NORTE!X332="","*",SP_NORTE!X332)</f>
        <v>Oportunidade</v>
      </c>
      <c r="C330" s="146" t="str">
        <f>IF(SP_NORTE!Z332="","*",SP_NORTE!Z332)</f>
        <v>*</v>
      </c>
      <c r="D330" s="138" t="str">
        <f>IF(SP_NORTE!S332="","*",SP_NORTE!S332)</f>
        <v>SP NORTE</v>
      </c>
      <c r="E330" s="138" t="str">
        <f>IF(SP_NORTE!T332="","*",SP_NORTE!T332)</f>
        <v>ZRX-ZTI</v>
      </c>
      <c r="F330" s="145">
        <f>IF(SP_NORTE!B332="","*",SP_NORTE!B332)</f>
        <v>46076</v>
      </c>
      <c r="G330" s="145" t="str">
        <f>IF(SP_NORTE!D332="","*",SP_NORTE!D332)</f>
        <v>V83</v>
      </c>
      <c r="H330" s="145" t="str">
        <f>IF(SP_NORTE!F332="","*",SP_NORTE!F332)</f>
        <v>MECANIZAÇÃO - SOCADORA</v>
      </c>
      <c r="I330" s="145" t="str">
        <f>IF(SP_NORTE!H332="","*",SP_NORTE!H332)</f>
        <v>ZIQ1752</v>
      </c>
      <c r="J330" s="145" t="str">
        <f>IF(SP_NORTE!I332="","*",SP_NORTE!I332)</f>
        <v>ZIQ1752</v>
      </c>
      <c r="K330" s="138" t="str">
        <f>IF(SP_NORTE!M332="","*",SP_NORTE!M332)</f>
        <v>ZRQ</v>
      </c>
      <c r="L330" s="138" t="str">
        <f>IF(SP_NORTE!N332="","*",SP_NORTE!N332)</f>
        <v>ZRQ1</v>
      </c>
      <c r="M330" s="139">
        <f>IF(SP_NORTE!J332="","*",SP_NORTE!J332)</f>
        <v>70</v>
      </c>
      <c r="N330" s="144">
        <f>IF(SP_NORTE!K332="","*",SP_NORTE!K332)</f>
        <v>135</v>
      </c>
      <c r="O330" s="144">
        <f>IF(SP_NORTE!L332="","*",SP_NORTE!L332)</f>
        <v>136</v>
      </c>
      <c r="P330" s="143">
        <f>IF(SP_NORTE!O332="","*",SP_NORTE!O332)</f>
        <v>0.35416666666666669</v>
      </c>
      <c r="Q330" s="143">
        <f>IF(SP_NORTE!P332="","*",SP_NORTE!P332)</f>
        <v>6.25E-2</v>
      </c>
      <c r="R330" s="145" t="str">
        <f>IF(SP_NORTE!Q332="","*",CONCATENATE(SP_NORTE!Q332," ",SP_NORTE!R332))</f>
        <v>360 M</v>
      </c>
      <c r="S330" s="145" t="str">
        <f>IF(SP_NORTE!V332="","*",SP_NORTE!V332)</f>
        <v>Antonioni</v>
      </c>
      <c r="T330" s="145" t="str">
        <f>IF(SP_NORTE!W332="","*",SP_NORTE!W332)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IF(SP_NORTE!Y333="","*",SP_NORTE!Y333)</f>
        <v>*</v>
      </c>
      <c r="B331" s="146" t="str">
        <f>IF(SP_NORTE!X333="","*",SP_NORTE!X333)</f>
        <v>Oportunidade</v>
      </c>
      <c r="C331" s="146" t="str">
        <f>IF(SP_NORTE!Z333="","*",SP_NORTE!Z333)</f>
        <v>*</v>
      </c>
      <c r="D331" s="138" t="str">
        <f>IF(SP_NORTE!S333="","*",SP_NORTE!S333)</f>
        <v>SP NORTE</v>
      </c>
      <c r="E331" s="138" t="str">
        <f>IF(SP_NORTE!T333="","*",SP_NORTE!T333)</f>
        <v>ZRX-ZTI</v>
      </c>
      <c r="F331" s="145">
        <f>IF(SP_NORTE!B333="","*",SP_NORTE!B333)</f>
        <v>46076</v>
      </c>
      <c r="G331" s="145" t="str">
        <f>IF(SP_NORTE!D333="","*",SP_NORTE!D333)</f>
        <v>V97</v>
      </c>
      <c r="H331" s="145" t="str">
        <f>IF(SP_NORTE!F333="","*",SP_NORTE!F333)</f>
        <v>DETECÇÃO - ULTRASSOM - SPERRY</v>
      </c>
      <c r="I331" s="145" t="str">
        <f>IF(SP_NORTE!H333="","*",SP_NORTE!H333)</f>
        <v>ZIQ2</v>
      </c>
      <c r="J331" s="145" t="str">
        <f>IF(SP_NORTE!I333="","*",SP_NORTE!I333)</f>
        <v>ZRX</v>
      </c>
      <c r="K331" s="138" t="str">
        <f>IF(SP_NORTE!M333="","*",SP_NORTE!M333)</f>
        <v>ZIQ-ZRX</v>
      </c>
      <c r="L331" s="138" t="str">
        <f>IF(SP_NORTE!N333="","*",SP_NORTE!N333)</f>
        <v>ZIQZRX</v>
      </c>
      <c r="M331" s="139">
        <f>IF(SP_NORTE!J333="","*",SP_NORTE!J333)</f>
        <v>70</v>
      </c>
      <c r="N331" s="144">
        <f>IF(SP_NORTE!K333="","*",SP_NORTE!K333)</f>
        <v>168</v>
      </c>
      <c r="O331" s="144">
        <f>IF(SP_NORTE!L333="","*",SP_NORTE!L333)</f>
        <v>131</v>
      </c>
      <c r="P331" s="143">
        <f>IF(SP_NORTE!O333="","*",SP_NORTE!O333)</f>
        <v>0.33333333333333331</v>
      </c>
      <c r="Q331" s="143">
        <f>IF(SP_NORTE!P333="","*",SP_NORTE!P333)</f>
        <v>4.1666666666666664E-2</v>
      </c>
      <c r="R331" s="145" t="str">
        <f>IF(SP_NORTE!Q333="","*",CONCATENATE(SP_NORTE!Q333," ",SP_NORTE!R333))</f>
        <v>30 KM</v>
      </c>
      <c r="S331" s="145" t="str">
        <f>IF(SP_NORTE!V333="","*",SP_NORTE!V333)</f>
        <v xml:space="preserve">Savio </v>
      </c>
      <c r="T331" s="145" t="str">
        <f>IF(SP_NORTE!W333="","*",SP_NORTE!W333)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IF(SP_NORTE!Y334="","*",SP_NORTE!Y334)</f>
        <v>*</v>
      </c>
      <c r="B332" s="146" t="str">
        <f>IF(SP_NORTE!X334="","*",SP_NORTE!X334)</f>
        <v>Oportunidade</v>
      </c>
      <c r="C332" s="146" t="str">
        <f>IF(SP_NORTE!Z334="","*",SP_NORTE!Z334)</f>
        <v>*</v>
      </c>
      <c r="D332" s="138" t="str">
        <f>IF(SP_NORTE!S334="","*",SP_NORTE!S334)</f>
        <v>SP NORTE</v>
      </c>
      <c r="E332" s="138" t="str">
        <f>IF(SP_NORTE!T334="","*",SP_NORTE!T334)</f>
        <v>ZCZ-ZTI</v>
      </c>
      <c r="F332" s="145">
        <f>IF(SP_NORTE!B334="","*",SP_NORTE!B334)</f>
        <v>46076</v>
      </c>
      <c r="G332" s="145" t="str">
        <f>IF(SP_NORTE!D334="","*",SP_NORTE!D334)</f>
        <v>V53</v>
      </c>
      <c r="H332" s="145" t="str">
        <f>IF(SP_NORTE!F334="","*",SP_NORTE!F334)</f>
        <v>DESLOCAMENTO</v>
      </c>
      <c r="I332" s="145" t="str">
        <f>IF(SP_NORTE!H334="","*",SP_NORTE!H334)</f>
        <v>ZMA-2</v>
      </c>
      <c r="J332" s="145" t="str">
        <f>IF(SP_NORTE!I334="","*",SP_NORTE!I334)</f>
        <v>ZRU-2</v>
      </c>
      <c r="K332" s="138" t="str">
        <f>IF(SP_NORTE!M334="","*",SP_NORTE!M334)</f>
        <v>ZMA-ZRU</v>
      </c>
      <c r="L332" s="138" t="str">
        <f>IF(SP_NORTE!N334="","*",SP_NORTE!N334)</f>
        <v>ZMA-ZRU</v>
      </c>
      <c r="M332" s="139">
        <f>IF(SP_NORTE!J334="","*",SP_NORTE!J334)</f>
        <v>73</v>
      </c>
      <c r="N332" s="144">
        <f>IF(SP_NORTE!K334="","*",SP_NORTE!K334)</f>
        <v>42</v>
      </c>
      <c r="O332" s="144" t="str">
        <f>IF(SP_NORTE!L334="","*",SP_NORTE!L334)</f>
        <v>-</v>
      </c>
      <c r="P332" s="143">
        <f>IF(SP_NORTE!O334="","*",SP_NORTE!O334)</f>
        <v>0.39583333333333331</v>
      </c>
      <c r="Q332" s="143">
        <f>IF(SP_NORTE!P334="","*",SP_NORTE!P334)</f>
        <v>4.1666666666666664E-2</v>
      </c>
      <c r="R332" s="145" t="str">
        <f>IF(SP_NORTE!Q334="","*",CONCATENATE(SP_NORTE!Q334," ",SP_NORTE!R334))</f>
        <v>1 BINÁRIO</v>
      </c>
      <c r="S332" s="145" t="str">
        <f>IF(SP_NORTE!V334="","*",SP_NORTE!V334)</f>
        <v>Higor</v>
      </c>
      <c r="T332" s="145" t="str">
        <f>IF(SP_NORTE!W334="","*",SP_NORTE!W334)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IF(SP_NORTE!Y335="","*",SP_NORTE!Y335)</f>
        <v>*</v>
      </c>
      <c r="B333" s="146" t="str">
        <f>IF(SP_NORTE!X335="","*",SP_NORTE!X335)</f>
        <v>Oportunidade</v>
      </c>
      <c r="C333" s="146" t="str">
        <f>IF(SP_NORTE!Z335="","*",SP_NORTE!Z335)</f>
        <v>*</v>
      </c>
      <c r="D333" s="138" t="str">
        <f>IF(SP_NORTE!S335="","*",SP_NORTE!S335)</f>
        <v>SP NORTE</v>
      </c>
      <c r="E333" s="138" t="str">
        <f>IF(SP_NORTE!T335="","*",SP_NORTE!T335)</f>
        <v>ZRX-ZTI</v>
      </c>
      <c r="F333" s="145">
        <f>IF(SP_NORTE!B335="","*",SP_NORTE!B335)</f>
        <v>46076</v>
      </c>
      <c r="G333" s="145" t="str">
        <f>IF(SP_NORTE!D335="","*",SP_NORTE!D335)</f>
        <v>SIVALDO (TP-707)</v>
      </c>
      <c r="H333" s="145" t="str">
        <f>IF(SP_NORTE!F335="","*",SP_NORTE!F335)</f>
        <v>PDM - SUBSTITUIÇÃO - DORMENTE</v>
      </c>
      <c r="I333" s="145" t="str">
        <f>IF(SP_NORTE!H335="","*",SP_NORTE!H335)</f>
        <v>-</v>
      </c>
      <c r="J333" s="145" t="str">
        <f>IF(SP_NORTE!I335="","*",SP_NORTE!I335)</f>
        <v>-</v>
      </c>
      <c r="K333" s="138" t="str">
        <f>IF(SP_NORTE!M335="","*",SP_NORTE!M335)</f>
        <v>ZSK-ZXH</v>
      </c>
      <c r="L333" s="138" t="str">
        <f>IF(SP_NORTE!N335="","*",SP_NORTE!N335)</f>
        <v>ZSK208</v>
      </c>
      <c r="M333" s="139">
        <f>IF(SP_NORTE!J335="","*",SP_NORTE!J335)</f>
        <v>71</v>
      </c>
      <c r="N333" s="144">
        <f>IF(SP_NORTE!K335="","*",SP_NORTE!K335)</f>
        <v>208</v>
      </c>
      <c r="O333" s="144" t="str">
        <f>IF(SP_NORTE!L335="","*",SP_NORTE!L335)</f>
        <v>-</v>
      </c>
      <c r="P333" s="143">
        <f>IF(SP_NORTE!O335="","*",SP_NORTE!O335)</f>
        <v>0.375</v>
      </c>
      <c r="Q333" s="143">
        <f>IF(SP_NORTE!P335="","*",SP_NORTE!P335)</f>
        <v>6.25E-2</v>
      </c>
      <c r="R333" s="145" t="str">
        <f>IF(SP_NORTE!Q335="","*",CONCATENATE(SP_NORTE!Q335," ",SP_NORTE!R335))</f>
        <v>30 Nº DE DORMENTES</v>
      </c>
      <c r="S333" s="145" t="str">
        <f>IF(SP_NORTE!V335="","*",SP_NORTE!V335)</f>
        <v>Marcone</v>
      </c>
      <c r="T333" s="145" t="str">
        <f>IF(SP_NORTE!W335="","*",SP_NORTE!W335)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IF(SP_NORTE!Y336="","*",SP_NORTE!Y336)</f>
        <v>*</v>
      </c>
      <c r="B334" s="146" t="str">
        <f>IF(SP_NORTE!X336="","*",SP_NORTE!X336)</f>
        <v>Oportunidade</v>
      </c>
      <c r="C334" s="146" t="str">
        <f>IF(SP_NORTE!Z336="","*",SP_NORTE!Z336)</f>
        <v>*</v>
      </c>
      <c r="D334" s="138" t="str">
        <f>IF(SP_NORTE!S336="","*",SP_NORTE!S336)</f>
        <v>SP NORTE</v>
      </c>
      <c r="E334" s="138" t="str">
        <f>IF(SP_NORTE!T336="","*",SP_NORTE!T336)</f>
        <v>ZRX-ZTI</v>
      </c>
      <c r="F334" s="145">
        <f>IF(SP_NORTE!B336="","*",SP_NORTE!B336)</f>
        <v>46076</v>
      </c>
      <c r="G334" s="145" t="str">
        <f>IF(SP_NORTE!D336="","*",SP_NORTE!D336)</f>
        <v>CARLOS (TP-722)</v>
      </c>
      <c r="H334" s="145" t="str">
        <f>IF(SP_NORTE!F336="","*",SP_NORTE!F336)</f>
        <v>PDM - SOLDA</v>
      </c>
      <c r="I334" s="145" t="str">
        <f>IF(SP_NORTE!H336="","*",SP_NORTE!H336)</f>
        <v>-</v>
      </c>
      <c r="J334" s="145" t="str">
        <f>IF(SP_NORTE!I336="","*",SP_NORTE!I336)</f>
        <v>-</v>
      </c>
      <c r="K334" s="138" t="str">
        <f>IF(SP_NORTE!M336="","*",SP_NORTE!M336)</f>
        <v>ZOX</v>
      </c>
      <c r="L334" s="138" t="str">
        <f>IF(SP_NORTE!N336="","*",SP_NORTE!N336)</f>
        <v>ZOX1</v>
      </c>
      <c r="M334" s="139">
        <f>IF(SP_NORTE!J336="","*",SP_NORTE!J336)</f>
        <v>70</v>
      </c>
      <c r="N334" s="144">
        <f>IF(SP_NORTE!K336="","*",SP_NORTE!K336)</f>
        <v>157.30000000000001</v>
      </c>
      <c r="O334" s="144" t="str">
        <f>IF(SP_NORTE!L336="","*",SP_NORTE!L336)</f>
        <v>-</v>
      </c>
      <c r="P334" s="143">
        <f>IF(SP_NORTE!O336="","*",SP_NORTE!O336)</f>
        <v>0.375</v>
      </c>
      <c r="Q334" s="143">
        <f>IF(SP_NORTE!P336="","*",SP_NORTE!P336)</f>
        <v>6.25E-2</v>
      </c>
      <c r="R334" s="145" t="str">
        <f>IF(SP_NORTE!Q336="","*",CONCATENATE(SP_NORTE!Q336," ",SP_NORTE!R336))</f>
        <v>1 Nº DE SOLDA</v>
      </c>
      <c r="S334" s="145" t="str">
        <f>IF(SP_NORTE!V336="","*",SP_NORTE!V336)</f>
        <v>Marcone</v>
      </c>
      <c r="T334" s="145" t="str">
        <f>IF(SP_NORTE!W336="","*",SP_NORTE!W336)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IF(SP_NORTE!Y337="","*",SP_NORTE!Y337)</f>
        <v>*</v>
      </c>
      <c r="B335" s="146" t="str">
        <f>IF(SP_NORTE!X337="","*",SP_NORTE!X337)</f>
        <v>Oportunidade</v>
      </c>
      <c r="C335" s="146" t="str">
        <f>IF(SP_NORTE!Z337="","*",SP_NORTE!Z337)</f>
        <v>*</v>
      </c>
      <c r="D335" s="138" t="str">
        <f>IF(SP_NORTE!S337="","*",SP_NORTE!S337)</f>
        <v>SP NORTE</v>
      </c>
      <c r="E335" s="138" t="str">
        <f>IF(SP_NORTE!T337="","*",SP_NORTE!T337)</f>
        <v>ZRX-ZTI</v>
      </c>
      <c r="F335" s="145">
        <f>IF(SP_NORTE!B337="","*",SP_NORTE!B337)</f>
        <v>46076</v>
      </c>
      <c r="G335" s="145" t="str">
        <f>IF(SP_NORTE!D337="","*",SP_NORTE!D337)</f>
        <v xml:space="preserve">TURMA FIXA VIA </v>
      </c>
      <c r="H335" s="145" t="str">
        <f>IF(SP_NORTE!F337="","*",SP_NORTE!F337)</f>
        <v>PDM - AMV - MEIA CHAVE</v>
      </c>
      <c r="I335" s="145" t="str">
        <f>IF(SP_NORTE!H337="","*",SP_NORTE!H337)</f>
        <v>-</v>
      </c>
      <c r="J335" s="145" t="str">
        <f>IF(SP_NORTE!I337="","*",SP_NORTE!I337)</f>
        <v>-</v>
      </c>
      <c r="K335" s="138" t="str">
        <f>IF(SP_NORTE!M337="","*",SP_NORTE!M337)</f>
        <v>ZOX-ZIQ</v>
      </c>
      <c r="L335" s="138" t="str">
        <f>IF(SP_NORTE!N337="","*",SP_NORTE!N337)</f>
        <v>164ZIQ</v>
      </c>
      <c r="M335" s="139">
        <f>IF(SP_NORTE!J337="","*",SP_NORTE!J337)</f>
        <v>70</v>
      </c>
      <c r="N335" s="144">
        <f>IF(SP_NORTE!K337="","*",SP_NORTE!K337)</f>
        <v>166.7</v>
      </c>
      <c r="O335" s="144" t="str">
        <f>IF(SP_NORTE!L337="","*",SP_NORTE!L337)</f>
        <v>-</v>
      </c>
      <c r="P335" s="143">
        <f>IF(SP_NORTE!O337="","*",SP_NORTE!O337)</f>
        <v>0.41666666666666669</v>
      </c>
      <c r="Q335" s="143">
        <f>IF(SP_NORTE!P337="","*",SP_NORTE!P337)</f>
        <v>8.3333333333333329E-2</v>
      </c>
      <c r="R335" s="145" t="str">
        <f>IF(SP_NORTE!Q337="","*",CONCATENATE(SP_NORTE!Q337," ",SP_NORTE!R337))</f>
        <v>1 Nº DE PEÇAS</v>
      </c>
      <c r="S335" s="145" t="str">
        <f>IF(SP_NORTE!V337="","*",SP_NORTE!V337)</f>
        <v>Marcone</v>
      </c>
      <c r="T335" s="145" t="str">
        <f>IF(SP_NORTE!W337="","*",SP_NORTE!W337)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IF(SP_NORTE!Y338="","*",SP_NORTE!Y338)</f>
        <v>*</v>
      </c>
      <c r="B336" s="146" t="str">
        <f>IF(SP_NORTE!X338="","*",SP_NORTE!X338)</f>
        <v>*</v>
      </c>
      <c r="C336" s="146" t="str">
        <f>IF(SP_NORTE!Z338="","*",SP_NORTE!Z338)</f>
        <v>*</v>
      </c>
      <c r="D336" s="138" t="str">
        <f>IF(SP_NORTE!S338="","*",SP_NORTE!S338)</f>
        <v>-</v>
      </c>
      <c r="E336" s="138" t="str">
        <f>IF(SP_NORTE!T338="","*",SP_NORTE!T338)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IF(SP_NORTE!F338="","*",SP_NORTE!F338)</f>
        <v>*</v>
      </c>
      <c r="I336" s="145" t="str">
        <f>IF(SP_NORTE!H338="","*",SP_NORTE!H338)</f>
        <v>*</v>
      </c>
      <c r="J336" s="145" t="str">
        <f>IF(SP_NORTE!I338="","*",SP_NORTE!I338)</f>
        <v>*</v>
      </c>
      <c r="K336" s="138" t="str">
        <f>IF(SP_NORTE!M338="","*",SP_NORTE!M338)</f>
        <v>-</v>
      </c>
      <c r="L336" s="138" t="str">
        <f>IF(SP_NORTE!N338="","*",SP_NORTE!N338)</f>
        <v>-</v>
      </c>
      <c r="M336" s="139" t="str">
        <f>IF(SP_NORTE!J338="","*",SP_NORTE!J338)</f>
        <v>*</v>
      </c>
      <c r="N336" s="144" t="str">
        <f>IF(SP_NORTE!K338="","*",SP_NORTE!K338)</f>
        <v>*</v>
      </c>
      <c r="O336" s="144" t="str">
        <f>IF(SP_NORTE!L338="","*",SP_NORTE!L338)</f>
        <v>*</v>
      </c>
      <c r="P336" s="143" t="str">
        <f>IF(SP_NORTE!O338="","*",SP_NORTE!O338)</f>
        <v>*</v>
      </c>
      <c r="Q336" s="143" t="str">
        <f>IF(SP_NORTE!P338="","*",SP_NORTE!P338)</f>
        <v>*</v>
      </c>
      <c r="R336" s="145" t="str">
        <f>IF(SP_NORTE!Q338="","*",CONCATENATE(SP_NORTE!Q338," ",SP_NORTE!R338))</f>
        <v>*</v>
      </c>
      <c r="S336" s="145" t="str">
        <f>IF(SP_NORTE!V338="","*",SP_NORTE!V338)</f>
        <v>*</v>
      </c>
      <c r="T336" s="145" t="str">
        <f>IF(SP_NORTE!W338="","*",SP_NORTE!W338)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1643</v>
      </c>
      <c r="C2" s="121" t="s">
        <v>1019</v>
      </c>
      <c r="D2" s="76" t="s">
        <v>1021</v>
      </c>
      <c r="E2" s="76" t="s">
        <v>1644</v>
      </c>
      <c r="F2" s="99" t="s">
        <v>1645</v>
      </c>
      <c r="G2" s="76" t="s">
        <v>1646</v>
      </c>
      <c r="H2" s="76" t="s">
        <v>1647</v>
      </c>
      <c r="I2" s="76" t="s">
        <v>1648</v>
      </c>
      <c r="J2" s="76" t="s">
        <v>1649</v>
      </c>
      <c r="K2" s="78" t="s">
        <v>1650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IF(SP_NORTE!Y332="","*",SP_NORTE!Y332)</f>
        <v>*</v>
      </c>
      <c r="C316" s="95">
        <f>IF(SP_NORTE!B332="","*",SP_NORTE!B332)</f>
        <v>46076</v>
      </c>
      <c r="D316" s="94" t="str">
        <f>IF(SP_NORTE!D332="","*",SP_NORTE!D332)</f>
        <v>V83</v>
      </c>
      <c r="E316" s="94" t="str">
        <f>IF(SP_NORTE!H332="","*",SP_NORTE!H332)</f>
        <v>ZIQ1752</v>
      </c>
      <c r="F316" s="100" t="str">
        <f>IF(SP_NORTE!M332="","*",SP_NORTE!M332)</f>
        <v>ZRQ</v>
      </c>
      <c r="G316" s="95" t="str">
        <f>IF(SP_NORTE!I332="","*",SP_NORTE!I332)</f>
        <v>ZIQ1752</v>
      </c>
      <c r="H316" s="95" t="str">
        <f>IF(SP_NORTE!AB332="","*",SP_NORTE!AB332)</f>
        <v>FIXO</v>
      </c>
      <c r="I316" s="95" t="str">
        <f>IF(SP_NORTE!AC332="","*",SP_NORTE!AC332)</f>
        <v>*</v>
      </c>
      <c r="J316" s="96">
        <f>IF(SP_NORTE!AA332="","*",SP_NORTE!AA332)</f>
        <v>1</v>
      </c>
      <c r="K316" s="97">
        <f>IF(SP_NORTE!AD332="","*",SP_NORTE!AD332)</f>
        <v>0.29166666666666669</v>
      </c>
    </row>
    <row r="317" spans="2:11" hidden="1">
      <c r="B317" s="94" t="str">
        <f>IF(SP_NORTE!Y333="","*",SP_NORTE!Y333)</f>
        <v>*</v>
      </c>
      <c r="C317" s="95">
        <f>IF(SP_NORTE!B333="","*",SP_NORTE!B333)</f>
        <v>46076</v>
      </c>
      <c r="D317" s="94" t="str">
        <f>IF(SP_NORTE!D333="","*",SP_NORTE!D333)</f>
        <v>V97</v>
      </c>
      <c r="E317" s="94" t="str">
        <f>IF(SP_NORTE!H333="","*",SP_NORTE!H333)</f>
        <v>ZIQ2</v>
      </c>
      <c r="F317" s="100" t="str">
        <f>IF(SP_NORTE!M333="","*",SP_NORTE!M333)</f>
        <v>ZIQ-ZRX</v>
      </c>
      <c r="G317" s="95" t="str">
        <f>IF(SP_NORTE!I333="","*",SP_NORTE!I333)</f>
        <v>ZRX</v>
      </c>
      <c r="H317" s="95" t="str">
        <f>IF(SP_NORTE!AB333="","*",SP_NORTE!AB333)</f>
        <v>FIXO</v>
      </c>
      <c r="I317" s="95" t="str">
        <f>IF(SP_NORTE!AC333="","*",SP_NORTE!AC333)</f>
        <v>*</v>
      </c>
      <c r="J317" s="96">
        <f>IF(SP_NORTE!AA333="","*",SP_NORTE!AA333)</f>
        <v>1</v>
      </c>
      <c r="K317" s="97">
        <f>IF(SP_NORTE!AD333="","*",SP_NORTE!AD333)</f>
        <v>0.33333333333333331</v>
      </c>
    </row>
    <row r="318" spans="2:11" hidden="1">
      <c r="B318" s="94" t="str">
        <f>IF(SP_NORTE!Y334="","*",SP_NORTE!Y334)</f>
        <v>*</v>
      </c>
      <c r="C318" s="95">
        <f>IF(SP_NORTE!B334="","*",SP_NORTE!B334)</f>
        <v>46076</v>
      </c>
      <c r="D318" s="94" t="str">
        <f>IF(SP_NORTE!D334="","*",SP_NORTE!D334)</f>
        <v>V53</v>
      </c>
      <c r="E318" s="94" t="str">
        <f>IF(SP_NORTE!H334="","*",SP_NORTE!H334)</f>
        <v>ZMA-2</v>
      </c>
      <c r="F318" s="100" t="str">
        <f>IF(SP_NORTE!M334="","*",SP_NORTE!M334)</f>
        <v>ZMA-ZRU</v>
      </c>
      <c r="G318" s="95" t="str">
        <f>IF(SP_NORTE!I334="","*",SP_NORTE!I334)</f>
        <v>ZRU-2</v>
      </c>
      <c r="H318" s="95" t="str">
        <f>IF(SP_NORTE!AB334="","*",SP_NORTE!AB334)</f>
        <v>FIXO</v>
      </c>
      <c r="I318" s="95" t="str">
        <f>IF(SP_NORTE!AC334="","*",SP_NORTE!AC334)</f>
        <v>*</v>
      </c>
      <c r="J318" s="96">
        <f>IF(SP_NORTE!AA334="","*",SP_NORTE!AA334)</f>
        <v>1</v>
      </c>
      <c r="K318" s="97">
        <f>IF(SP_NORTE!AD334="","*",SP_NORTE!AD334)</f>
        <v>0.33333333333333331</v>
      </c>
    </row>
    <row r="319" spans="2:11" hidden="1">
      <c r="B319" s="94" t="str">
        <f>IF(SP_NORTE!Y335="","*",SP_NORTE!Y335)</f>
        <v>*</v>
      </c>
      <c r="C319" s="95">
        <f>IF(SP_NORTE!B335="","*",SP_NORTE!B335)</f>
        <v>46076</v>
      </c>
      <c r="D319" s="94" t="str">
        <f>IF(SP_NORTE!D335="","*",SP_NORTE!D335)</f>
        <v>SIVALDO (TP-707)</v>
      </c>
      <c r="E319" s="94" t="str">
        <f>IF(SP_NORTE!H335="","*",SP_NORTE!H335)</f>
        <v>-</v>
      </c>
      <c r="F319" s="100" t="str">
        <f>IF(SP_NORTE!M335="","*",SP_NORTE!M335)</f>
        <v>ZSK-ZXH</v>
      </c>
      <c r="G319" s="95" t="str">
        <f>IF(SP_NORTE!I335="","*",SP_NORTE!I335)</f>
        <v>-</v>
      </c>
      <c r="H319" s="95" t="str">
        <f>IF(SP_NORTE!AB335="","*",SP_NORTE!AB335)</f>
        <v>*</v>
      </c>
      <c r="I319" s="95" t="str">
        <f>IF(SP_NORTE!AC335="","*",SP_NORTE!AC335)</f>
        <v>*</v>
      </c>
      <c r="J319" s="96" t="str">
        <f>IF(SP_NORTE!AA335="","*",SP_NORTE!AA335)</f>
        <v>*</v>
      </c>
      <c r="K319" s="97" t="str">
        <f>IF(SP_NORTE!AD335="","*",SP_NORTE!AD335)</f>
        <v>*</v>
      </c>
    </row>
    <row r="320" spans="2:11" hidden="1">
      <c r="B320" s="94" t="str">
        <f>IF(SP_NORTE!Y336="","*",SP_NORTE!Y336)</f>
        <v>*</v>
      </c>
      <c r="C320" s="95">
        <f>IF(SP_NORTE!B336="","*",SP_NORTE!B336)</f>
        <v>46076</v>
      </c>
      <c r="D320" s="94" t="str">
        <f>IF(SP_NORTE!D336="","*",SP_NORTE!D336)</f>
        <v>CARLOS (TP-722)</v>
      </c>
      <c r="E320" s="94" t="str">
        <f>IF(SP_NORTE!H336="","*",SP_NORTE!H336)</f>
        <v>-</v>
      </c>
      <c r="F320" s="100" t="str">
        <f>IF(SP_NORTE!M336="","*",SP_NORTE!M336)</f>
        <v>ZOX</v>
      </c>
      <c r="G320" s="95" t="str">
        <f>IF(SP_NORTE!I336="","*",SP_NORTE!I336)</f>
        <v>-</v>
      </c>
      <c r="H320" s="95" t="str">
        <f>IF(SP_NORTE!AB336="","*",SP_NORTE!AB336)</f>
        <v>*</v>
      </c>
      <c r="I320" s="95" t="str">
        <f>IF(SP_NORTE!AC336="","*",SP_NORTE!AC336)</f>
        <v>*</v>
      </c>
      <c r="J320" s="96" t="str">
        <f>IF(SP_NORTE!AA336="","*",SP_NORTE!AA336)</f>
        <v>*</v>
      </c>
      <c r="K320" s="97" t="str">
        <f>IF(SP_NORTE!AD336="","*",SP_NORTE!AD336)</f>
        <v>*</v>
      </c>
    </row>
    <row r="321" spans="2:11" hidden="1">
      <c r="B321" s="94" t="str">
        <f>IF(SP_NORTE!Y337="","*",SP_NORTE!Y337)</f>
        <v>*</v>
      </c>
      <c r="C321" s="95">
        <f>IF(SP_NORTE!B337="","*",SP_NORTE!B337)</f>
        <v>46076</v>
      </c>
      <c r="D321" s="94" t="str">
        <f>IF(SP_NORTE!D337="","*",SP_NORTE!D337)</f>
        <v xml:space="preserve">TURMA FIXA VIA </v>
      </c>
      <c r="E321" s="94" t="str">
        <f>IF(SP_NORTE!H337="","*",SP_NORTE!H337)</f>
        <v>-</v>
      </c>
      <c r="F321" s="100" t="str">
        <f>IF(SP_NORTE!M337="","*",SP_NORTE!M337)</f>
        <v>ZOX-ZIQ</v>
      </c>
      <c r="G321" s="95" t="str">
        <f>IF(SP_NORTE!I337="","*",SP_NORTE!I337)</f>
        <v>-</v>
      </c>
      <c r="H321" s="95" t="str">
        <f>IF(SP_NORTE!AB337="","*",SP_NORTE!AB337)</f>
        <v>*</v>
      </c>
      <c r="I321" s="95" t="str">
        <f>IF(SP_NORTE!AC337="","*",SP_NORTE!AC337)</f>
        <v>*</v>
      </c>
      <c r="J321" s="96" t="str">
        <f>IF(SP_NORTE!AA337="","*",SP_NORTE!AA337)</f>
        <v>-</v>
      </c>
      <c r="K321" s="97" t="str">
        <f>IF(SP_NORTE!AD337="","*",SP_NORTE!AD337)</f>
        <v>*</v>
      </c>
    </row>
    <row r="322" spans="2:11" hidden="1">
      <c r="B322" s="94" t="str">
        <f>IF(SP_NORTE!Y338="","*",SP_NORTE!Y338)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IF(SP_NORTE!H338="","*",SP_NORTE!H338)</f>
        <v>*</v>
      </c>
      <c r="F322" s="100" t="str">
        <f>IF(SP_NORTE!M338="","*",SP_NORTE!M338)</f>
        <v>-</v>
      </c>
      <c r="G322" s="95" t="str">
        <f>IF(SP_NORTE!I338="","*",SP_NORTE!I338)</f>
        <v>*</v>
      </c>
      <c r="H322" s="95" t="str">
        <f>IF(SP_NORTE!AB338="","*",SP_NORTE!AB338)</f>
        <v>*</v>
      </c>
      <c r="I322" s="95" t="str">
        <f>IF(SP_NORTE!AC338="","*",SP_NORTE!AC338)</f>
        <v>*</v>
      </c>
      <c r="J322" s="96" t="str">
        <f>IF(SP_NORTE!AA338="","*",SP_NORTE!AA338)</f>
        <v>*</v>
      </c>
      <c r="K322" s="97" t="str">
        <f>IF(SP_NORTE!AD338="","*",SP_NORTE!AD338)</f>
        <v>*</v>
      </c>
    </row>
    <row r="323" spans="2:11" hidden="1">
      <c r="B323" s="94" t="str">
        <f>IF(SP_NORTE!Y339="","*",SP_NORTE!Y339)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IF(SP_NORTE!H339="","*",SP_NORTE!H339)</f>
        <v>*</v>
      </c>
      <c r="F323" s="100" t="str">
        <f>IF(SP_NORTE!M339="","*",SP_NORTE!M339)</f>
        <v>-</v>
      </c>
      <c r="G323" s="95" t="str">
        <f>IF(SP_NORTE!I339="","*",SP_NORTE!I339)</f>
        <v>*</v>
      </c>
      <c r="H323" s="95" t="str">
        <f>IF(SP_NORTE!AB339="","*",SP_NORTE!AB339)</f>
        <v>*</v>
      </c>
      <c r="I323" s="95" t="str">
        <f>IF(SP_NORTE!AC339="","*",SP_NORTE!AC339)</f>
        <v>*</v>
      </c>
      <c r="J323" s="96" t="str">
        <f>IF(SP_NORTE!AA339="","*",SP_NORTE!AA339)</f>
        <v>*</v>
      </c>
      <c r="K323" s="97" t="str">
        <f>IF(SP_NORTE!AD339="","*",SP_NORTE!AD339)</f>
        <v>*</v>
      </c>
    </row>
    <row r="324" spans="2:11" hidden="1">
      <c r="B324" s="94" t="str">
        <f>IF(SP_NORTE!Y340="","*",SP_NORTE!Y340)</f>
        <v>*</v>
      </c>
      <c r="C324" s="95">
        <f>IF(SP_NORTE!B340="","*",SP_NORTE!B340)</f>
        <v>46077</v>
      </c>
      <c r="D324" s="94" t="str">
        <f>IF(SP_NORTE!D340="","*",SP_NORTE!D340)</f>
        <v>E40</v>
      </c>
      <c r="E324" s="94" t="str">
        <f>IF(SP_NORTE!H340="","*",SP_NORTE!H340)</f>
        <v>ZDP2</v>
      </c>
      <c r="F324" s="100" t="str">
        <f>IF(SP_NORTE!M340="","*",SP_NORTE!M340)</f>
        <v>ZUE</v>
      </c>
      <c r="G324" s="95" t="str">
        <f>IF(SP_NORTE!I340="","*",SP_NORTE!I340)</f>
        <v>ZDP</v>
      </c>
      <c r="H324" s="95" t="str">
        <f>IF(SP_NORTE!AB340="","*",SP_NORTE!AB340)</f>
        <v>FIXO + ESCALA</v>
      </c>
      <c r="I324" s="95" t="str">
        <f>IF(SP_NORTE!AC340="","*",SP_NORTE!AC340)</f>
        <v>AGD ACIONAMENTO PCM</v>
      </c>
      <c r="J324" s="96" t="str">
        <f>IF(SP_NORTE!AA340="","*",SP_NORTE!AA340)</f>
        <v>2 Clayton + Escala</v>
      </c>
      <c r="K324" s="97">
        <f>IF(SP_NORTE!AD340="","*",SP_NORTE!AD340)</f>
        <v>0.29166666666666669</v>
      </c>
    </row>
    <row r="325" spans="2:11" hidden="1">
      <c r="B325" s="94" t="str">
        <f>IF(SP_NORTE!Y341="","*",SP_NORTE!Y341)</f>
        <v>*</v>
      </c>
      <c r="C325" s="95">
        <f>IF(SP_NORTE!B341="","*",SP_NORTE!B341)</f>
        <v>46077</v>
      </c>
      <c r="D325" s="94" t="str">
        <f>IF(SP_NORTE!D341="","*",SP_NORTE!D341)</f>
        <v>V88</v>
      </c>
      <c r="E325" s="94" t="str">
        <f>IF(SP_NORTE!H341="","*",SP_NORTE!H341)</f>
        <v>ZPD2</v>
      </c>
      <c r="F325" s="100" t="str">
        <f>IF(SP_NORTE!M341="","*",SP_NORTE!M341)</f>
        <v>ZVP-ZGI</v>
      </c>
      <c r="G325" s="95" t="str">
        <f>IF(SP_NORTE!I341="","*",SP_NORTE!I341)</f>
        <v>ZDP2</v>
      </c>
      <c r="H325" s="95" t="str">
        <f>IF(SP_NORTE!AB341="","*",SP_NORTE!AB341)</f>
        <v>FIXO</v>
      </c>
      <c r="I325" s="95" t="str">
        <f>IF(SP_NORTE!AC341="","*",SP_NORTE!AC341)</f>
        <v>*</v>
      </c>
      <c r="J325" s="96">
        <f>IF(SP_NORTE!AA341="","*",SP_NORTE!AA341)</f>
        <v>1</v>
      </c>
      <c r="K325" s="97">
        <f>IF(SP_NORTE!AD341="","*",SP_NORTE!AD341)</f>
        <v>0.29166666666666669</v>
      </c>
    </row>
    <row r="326" spans="2:11" hidden="1">
      <c r="B326" s="94" t="str">
        <f>IF(SP_NORTE!Y342="","*",SP_NORTE!Y342)</f>
        <v>*</v>
      </c>
      <c r="C326" s="95">
        <f>IF(SP_NORTE!B342="","*",SP_NORTE!B342)</f>
        <v>46077</v>
      </c>
      <c r="D326" s="94" t="str">
        <f>IF(SP_NORTE!D342="","*",SP_NORTE!D342)</f>
        <v>PEDRO (TP-696)</v>
      </c>
      <c r="E326" s="94" t="str">
        <f>IF(SP_NORTE!H342="","*",SP_NORTE!H342)</f>
        <v>-</v>
      </c>
      <c r="F326" s="100" t="str">
        <f>IF(SP_NORTE!M342="","*",SP_NORTE!M342)</f>
        <v>ZGB-ZMO</v>
      </c>
      <c r="G326" s="95" t="str">
        <f>IF(SP_NORTE!I342="","*",SP_NORTE!I342)</f>
        <v>-</v>
      </c>
      <c r="H326" s="95" t="str">
        <f>IF(SP_NORTE!AB342="","*",SP_NORTE!AB342)</f>
        <v>*</v>
      </c>
      <c r="I326" s="95" t="str">
        <f>IF(SP_NORTE!AC342="","*",SP_NORTE!AC342)</f>
        <v>*</v>
      </c>
      <c r="J326" s="96" t="str">
        <f>IF(SP_NORTE!AA342="","*",SP_NORTE!AA342)</f>
        <v>*</v>
      </c>
      <c r="K326" s="97" t="str">
        <f>IF(SP_NORTE!AD342="","*",SP_NORTE!AD342)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W92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1651</v>
      </c>
      <c r="D5" s="278"/>
      <c r="E5" s="278"/>
      <c r="F5" s="278"/>
      <c r="G5" s="278"/>
      <c r="H5" s="278"/>
      <c r="I5" s="278"/>
      <c r="J5" s="279"/>
      <c r="K5" s="280" t="s">
        <v>1652</v>
      </c>
      <c r="L5" s="281"/>
      <c r="M5" s="281"/>
      <c r="N5" s="281"/>
      <c r="O5" s="282" t="s">
        <v>1653</v>
      </c>
      <c r="P5" s="283"/>
    </row>
    <row r="6" spans="1:16" s="74" customFormat="1" ht="15" customHeight="1">
      <c r="A6" s="66" t="s">
        <v>1641</v>
      </c>
      <c r="B6" s="75" t="s">
        <v>1640</v>
      </c>
      <c r="C6" s="76" t="s">
        <v>1034</v>
      </c>
      <c r="D6" s="77" t="s">
        <v>1035</v>
      </c>
      <c r="E6" s="76" t="s">
        <v>1654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1655</v>
      </c>
      <c r="M6" s="80" t="s">
        <v>642</v>
      </c>
      <c r="N6" s="81" t="s">
        <v>1029</v>
      </c>
      <c r="O6" s="156" t="s">
        <v>1072</v>
      </c>
      <c r="P6" s="132" t="s">
        <v>1656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 xml:space="preserve">MC1 07:49, licenciado 10:40, segue para o local de trabalho 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IF(SP_NORTE!B332="","*",SP_NORTE!B332)</f>
        <v>46076</v>
      </c>
      <c r="B255" s="83" t="str">
        <f>IF(SP_NORTE!X332="","*",SP_NORTE!X332)</f>
        <v>Oportunidade</v>
      </c>
      <c r="C255" s="83" t="str">
        <f>IF(SP_NORTE!S332="","*",SP_NORTE!S332)</f>
        <v>SP NORTE</v>
      </c>
      <c r="D255" s="83" t="str">
        <f>IF(SP_NORTE!T332="","*",SP_NORTE!T332)</f>
        <v>ZRX-ZTI</v>
      </c>
      <c r="E255" s="83" t="str">
        <f>IF(SP_NORTE!D332="","*",SP_NORTE!D332)</f>
        <v>V83</v>
      </c>
      <c r="F255" s="83" t="str">
        <f>IF(SP_NORTE!H332="","*",SP_NORTE!H332)</f>
        <v>ZIQ1752</v>
      </c>
      <c r="G255" s="83" t="str">
        <f>IF(SP_NORTE!M332="","*",SP_NORTE!M332)</f>
        <v>ZRQ</v>
      </c>
      <c r="H255" s="116">
        <f>IF(SP_NORTE!K332="","*",SP_NORTE!K332)</f>
        <v>135</v>
      </c>
      <c r="I255" s="113">
        <f>IF(SP_NORTE!O332="","*",SP_NORTE!O332)</f>
        <v>0.35416666666666669</v>
      </c>
      <c r="J255" s="113">
        <f>IF(SP_NORTE!P332="","*",SP_NORTE!P332)</f>
        <v>6.25E-2</v>
      </c>
      <c r="K255" s="83" t="str">
        <f>IF(SP_NORTE!AK332="","*",SP_NORTE!AK332)</f>
        <v>ZIQ1752</v>
      </c>
      <c r="L255" s="83" t="str">
        <f>IF(SP_NORTE!AM332="","*",SP_NORTE!AM332)</f>
        <v>ZRQ</v>
      </c>
      <c r="M255" s="83">
        <f>IF(SP_NORTE!AP332="","*",SP_NORTE!AP332)</f>
        <v>135</v>
      </c>
      <c r="N255" s="83" t="str">
        <f>IF(SP_NORTE!AM332="","*",SP_NORTE!AM332)</f>
        <v>ZRQ</v>
      </c>
      <c r="O255" s="110" t="str">
        <f>IF(SP_NORTE!BH332="","*",SP_NORTE!BH332)</f>
        <v>*</v>
      </c>
      <c r="P255" s="147" t="str">
        <f>IF($A$2=1,IF(SP_NORTE!BJ332="","*",SP_NORTE!BJ332),IF(SP_NORTE!BK332="","*",SP_NORTE!BK332))</f>
        <v xml:space="preserve">MC1 08:04, licenciado 09:53, segue para o local de trabalho </v>
      </c>
    </row>
    <row r="256" spans="1:16" hidden="1">
      <c r="A256" s="82">
        <f>IF(SP_NORTE!B333="","*",SP_NORTE!B333)</f>
        <v>46076</v>
      </c>
      <c r="B256" s="83" t="str">
        <f>IF(SP_NORTE!X333="","*",SP_NORTE!X333)</f>
        <v>Oportunidade</v>
      </c>
      <c r="C256" s="83" t="str">
        <f>IF(SP_NORTE!S333="","*",SP_NORTE!S333)</f>
        <v>SP NORTE</v>
      </c>
      <c r="D256" s="83" t="str">
        <f>IF(SP_NORTE!T333="","*",SP_NORTE!T333)</f>
        <v>ZRX-ZTI</v>
      </c>
      <c r="E256" s="83" t="str">
        <f>IF(SP_NORTE!D333="","*",SP_NORTE!D333)</f>
        <v>V97</v>
      </c>
      <c r="F256" s="83" t="str">
        <f>IF(SP_NORTE!H333="","*",SP_NORTE!H333)</f>
        <v>ZIQ2</v>
      </c>
      <c r="G256" s="83" t="str">
        <f>IF(SP_NORTE!M333="","*",SP_NORTE!M333)</f>
        <v>ZIQ-ZRX</v>
      </c>
      <c r="H256" s="116">
        <f>IF(SP_NORTE!K333="","*",SP_NORTE!K333)</f>
        <v>168</v>
      </c>
      <c r="I256" s="113">
        <f>IF(SP_NORTE!O333="","*",SP_NORTE!O333)</f>
        <v>0.33333333333333331</v>
      </c>
      <c r="J256" s="113">
        <f>IF(SP_NORTE!P333="","*",SP_NORTE!P333)</f>
        <v>4.1666666666666664E-2</v>
      </c>
      <c r="K256" s="83" t="str">
        <f>IF(SP_NORTE!AK333="","*",SP_NORTE!AK333)</f>
        <v>ZIQ2</v>
      </c>
      <c r="L256" s="83" t="str">
        <f>IF(SP_NORTE!AM333="","*",SP_NORTE!AM333)</f>
        <v>ZIQ-ZRX</v>
      </c>
      <c r="M256" s="83">
        <f>IF(SP_NORTE!AP333="","*",SP_NORTE!AP333)</f>
        <v>168</v>
      </c>
      <c r="N256" s="83" t="str">
        <f>IF(SP_NORTE!AM333="","*",SP_NORTE!AM333)</f>
        <v>ZIQ-ZRX</v>
      </c>
      <c r="O256" s="110" t="str">
        <f>IF(SP_NORTE!BH333="","*",SP_NORTE!BH333)</f>
        <v>*</v>
      </c>
      <c r="P256" s="147" t="str">
        <f>IF($A$2=1,IF(SP_NORTE!BJ333="","*",SP_NORTE!BJ333),IF(SP_NORTE!BK333="","*",SP_NORTE!BK333))</f>
        <v xml:space="preserve">MC1  08:33, licenciado 09:59, segue para o local de trabalho </v>
      </c>
    </row>
    <row r="257" spans="1:16" hidden="1">
      <c r="A257" s="82">
        <f>IF(SP_NORTE!B334="","*",SP_NORTE!B334)</f>
        <v>46076</v>
      </c>
      <c r="B257" s="83" t="str">
        <f>IF(SP_NORTE!X334="","*",SP_NORTE!X334)</f>
        <v>Oportunidade</v>
      </c>
      <c r="C257" s="83" t="str">
        <f>IF(SP_NORTE!S334="","*",SP_NORTE!S334)</f>
        <v>SP NORTE</v>
      </c>
      <c r="D257" s="83" t="str">
        <f>IF(SP_NORTE!T334="","*",SP_NORTE!T334)</f>
        <v>ZCZ-ZTI</v>
      </c>
      <c r="E257" s="83" t="str">
        <f>IF(SP_NORTE!D334="","*",SP_NORTE!D334)</f>
        <v>V53</v>
      </c>
      <c r="F257" s="83" t="str">
        <f>IF(SP_NORTE!H334="","*",SP_NORTE!H334)</f>
        <v>ZMA-2</v>
      </c>
      <c r="G257" s="83" t="str">
        <f>IF(SP_NORTE!M334="","*",SP_NORTE!M334)</f>
        <v>ZMA-ZRU</v>
      </c>
      <c r="H257" s="116">
        <f>IF(SP_NORTE!K334="","*",SP_NORTE!K334)</f>
        <v>42</v>
      </c>
      <c r="I257" s="113">
        <f>IF(SP_NORTE!O334="","*",SP_NORTE!O334)</f>
        <v>0.39583333333333331</v>
      </c>
      <c r="J257" s="113">
        <f>IF(SP_NORTE!P334="","*",SP_NORTE!P334)</f>
        <v>4.1666666666666664E-2</v>
      </c>
      <c r="K257" s="83" t="str">
        <f>IF(SP_NORTE!AK334="","*",SP_NORTE!AK334)</f>
        <v>ZMA-2</v>
      </c>
      <c r="L257" s="83" t="str">
        <f>IF(SP_NORTE!AM334="","*",SP_NORTE!AM334)</f>
        <v>ZMA-ZRU</v>
      </c>
      <c r="M257" s="83">
        <f>IF(SP_NORTE!AP334="","*",SP_NORTE!AP334)</f>
        <v>42</v>
      </c>
      <c r="N257" s="83" t="str">
        <f>IF(SP_NORTE!AM334="","*",SP_NORTE!AM334)</f>
        <v>ZMA-ZRU</v>
      </c>
      <c r="O257" s="110" t="str">
        <f>IF(SP_NORTE!BH334="","*",SP_NORTE!BH334)</f>
        <v>*</v>
      </c>
      <c r="P257" s="147" t="str">
        <f>IF($A$2=1,IF(SP_NORTE!BJ334="","*",SP_NORTE!BJ334),IF(SP_NORTE!BK334="","*",SP_NORTE!BK334))</f>
        <v>MC1 previsão 14hs devido jornada em D-1</v>
      </c>
    </row>
    <row r="258" spans="1:16" hidden="1">
      <c r="A258" s="82">
        <f>IF(SP_NORTE!B335="","*",SP_NORTE!B335)</f>
        <v>46076</v>
      </c>
      <c r="B258" s="83" t="str">
        <f>IF(SP_NORTE!X335="","*",SP_NORTE!X335)</f>
        <v>Oportunidade</v>
      </c>
      <c r="C258" s="83" t="str">
        <f>IF(SP_NORTE!S335="","*",SP_NORTE!S335)</f>
        <v>SP NORTE</v>
      </c>
      <c r="D258" s="83" t="str">
        <f>IF(SP_NORTE!T335="","*",SP_NORTE!T335)</f>
        <v>ZRX-ZTI</v>
      </c>
      <c r="E258" s="83" t="str">
        <f>IF(SP_NORTE!D335="","*",SP_NORTE!D335)</f>
        <v>SIVALDO (TP-707)</v>
      </c>
      <c r="F258" s="83" t="str">
        <f>IF(SP_NORTE!H335="","*",SP_NORTE!H335)</f>
        <v>-</v>
      </c>
      <c r="G258" s="83" t="str">
        <f>IF(SP_NORTE!M335="","*",SP_NORTE!M335)</f>
        <v>ZSK-ZXH</v>
      </c>
      <c r="H258" s="116">
        <f>IF(SP_NORTE!K335="","*",SP_NORTE!K335)</f>
        <v>208</v>
      </c>
      <c r="I258" s="113">
        <f>IF(SP_NORTE!O335="","*",SP_NORTE!O335)</f>
        <v>0.375</v>
      </c>
      <c r="J258" s="113">
        <f>IF(SP_NORTE!P335="","*",SP_NORTE!P335)</f>
        <v>6.25E-2</v>
      </c>
      <c r="K258" s="83" t="str">
        <f>IF(SP_NORTE!AK335="","*",SP_NORTE!AK335)</f>
        <v>-</v>
      </c>
      <c r="L258" s="83" t="str">
        <f>IF(SP_NORTE!AM335="","*",SP_NORTE!AM335)</f>
        <v>ZSK-ZXH</v>
      </c>
      <c r="M258" s="83">
        <f>IF(SP_NORTE!AP335="","*",SP_NORTE!AP335)</f>
        <v>208</v>
      </c>
      <c r="N258" s="83" t="str">
        <f>IF(SP_NORTE!AM335="","*",SP_NORTE!AM335)</f>
        <v>ZSK-ZXH</v>
      </c>
      <c r="O258" s="110">
        <f>IF(SP_NORTE!BH335="","*",SP_NORTE!BH335)</f>
        <v>1</v>
      </c>
      <c r="P258" s="147" t="str">
        <f>IF($A$2=1,IF(SP_NORTE!BJ335="","*",SP_NORTE!BJ335),IF(SP_NORTE!BK335="","*",SP_NORTE!BK335))</f>
        <v>TP pronta 09:30, segue intervalo 11:08 até 12:08</v>
      </c>
    </row>
    <row r="259" spans="1:16" hidden="1">
      <c r="A259" s="82">
        <f>IF(SP_NORTE!B336="","*",SP_NORTE!B336)</f>
        <v>46076</v>
      </c>
      <c r="B259" s="83" t="str">
        <f>IF(SP_NORTE!X336="","*",SP_NORTE!X336)</f>
        <v>Oportunidade</v>
      </c>
      <c r="C259" s="83" t="str">
        <f>IF(SP_NORTE!S336="","*",SP_NORTE!S336)</f>
        <v>SP NORTE</v>
      </c>
      <c r="D259" s="83" t="str">
        <f>IF(SP_NORTE!T336="","*",SP_NORTE!T336)</f>
        <v>ZRX-ZTI</v>
      </c>
      <c r="E259" s="83" t="str">
        <f>IF(SP_NORTE!D336="","*",SP_NORTE!D336)</f>
        <v>CARLOS (TP-722)</v>
      </c>
      <c r="F259" s="83" t="str">
        <f>IF(SP_NORTE!H336="","*",SP_NORTE!H336)</f>
        <v>-</v>
      </c>
      <c r="G259" s="83" t="str">
        <f>IF(SP_NORTE!M336="","*",SP_NORTE!M336)</f>
        <v>ZOX</v>
      </c>
      <c r="H259" s="116">
        <f>IF(SP_NORTE!K336="","*",SP_NORTE!K336)</f>
        <v>157.30000000000001</v>
      </c>
      <c r="I259" s="113">
        <f>IF(SP_NORTE!O336="","*",SP_NORTE!O336)</f>
        <v>0.375</v>
      </c>
      <c r="J259" s="113">
        <f>IF(SP_NORTE!P336="","*",SP_NORTE!P336)</f>
        <v>6.25E-2</v>
      </c>
      <c r="K259" s="83" t="str">
        <f>IF(SP_NORTE!AK336="","*",SP_NORTE!AK336)</f>
        <v>-</v>
      </c>
      <c r="L259" s="83" t="str">
        <f>IF(SP_NORTE!AM336="","*",SP_NORTE!AM336)</f>
        <v>ZOX</v>
      </c>
      <c r="M259" s="83">
        <f>IF(SP_NORTE!AP336="","*",SP_NORTE!AP336)</f>
        <v>157.30000000000001</v>
      </c>
      <c r="N259" s="83" t="str">
        <f>IF(SP_NORTE!AM336="","*",SP_NORTE!AM336)</f>
        <v>ZOX</v>
      </c>
      <c r="O259" s="110">
        <f>IF(SP_NORTE!BH336="","*",SP_NORTE!BH336)</f>
        <v>1</v>
      </c>
      <c r="P259" s="147" t="str">
        <f>IF($A$2=1,IF(SP_NORTE!BJ336="","*",SP_NORTE!BJ336),IF(SP_NORTE!BK336="","*",SP_NORTE!BK336))</f>
        <v>TP pronta 09:30, segue intervalo 11:36 até 13:06</v>
      </c>
    </row>
    <row r="260" spans="1:16" hidden="1">
      <c r="A260" s="82">
        <f>IF(SP_NORTE!B337="","*",SP_NORTE!B337)</f>
        <v>46076</v>
      </c>
      <c r="B260" s="83" t="str">
        <f>IF(SP_NORTE!X337="","*",SP_NORTE!X337)</f>
        <v>Oportunidade</v>
      </c>
      <c r="C260" s="83" t="str">
        <f>IF(SP_NORTE!S337="","*",SP_NORTE!S337)</f>
        <v>SP NORTE</v>
      </c>
      <c r="D260" s="83" t="str">
        <f>IF(SP_NORTE!T337="","*",SP_NORTE!T337)</f>
        <v>ZRX-ZTI</v>
      </c>
      <c r="E260" s="83" t="str">
        <f>IF(SP_NORTE!D337="","*",SP_NORTE!D337)</f>
        <v xml:space="preserve">TURMA FIXA VIA </v>
      </c>
      <c r="F260" s="83" t="str">
        <f>IF(SP_NORTE!H337="","*",SP_NORTE!H337)</f>
        <v>-</v>
      </c>
      <c r="G260" s="83" t="str">
        <f>IF(SP_NORTE!M337="","*",SP_NORTE!M337)</f>
        <v>ZOX-ZIQ</v>
      </c>
      <c r="H260" s="116">
        <f>IF(SP_NORTE!K337="","*",SP_NORTE!K337)</f>
        <v>166.7</v>
      </c>
      <c r="I260" s="113">
        <f>IF(SP_NORTE!O337="","*",SP_NORTE!O337)</f>
        <v>0.41666666666666669</v>
      </c>
      <c r="J260" s="113">
        <f>IF(SP_NORTE!P337="","*",SP_NORTE!P337)</f>
        <v>8.3333333333333329E-2</v>
      </c>
      <c r="K260" s="83" t="str">
        <f>IF(SP_NORTE!AK337="","*",SP_NORTE!AK337)</f>
        <v>-</v>
      </c>
      <c r="L260" s="83" t="str">
        <f>IF(SP_NORTE!AM337="","*",SP_NORTE!AM337)</f>
        <v>ZOX-ZIQ</v>
      </c>
      <c r="M260" s="83">
        <f>IF(SP_NORTE!AP337="","*",SP_NORTE!AP337)</f>
        <v>166.7</v>
      </c>
      <c r="N260" s="83" t="str">
        <f>IF(SP_NORTE!AM337="","*",SP_NORTE!AM337)</f>
        <v>ZOX-ZIQ</v>
      </c>
      <c r="O260" s="110" t="str">
        <f>IF(SP_NORTE!BH337="","*",SP_NORTE!BH337)</f>
        <v>*</v>
      </c>
      <c r="P260" s="147" t="str">
        <f>IF($A$2=1,IF(SP_NORTE!BJ337="","*",SP_NORTE!BJ337),IF(SP_NORTE!BK337="","*",SP_NORTE!BK337))</f>
        <v>TP pronta 10hrs previsão após D73 13hrs</v>
      </c>
    </row>
    <row r="261" spans="1:16" hidden="1">
      <c r="A261" s="82" t="str">
        <f>IF(SP_NORTE!B338="","*",SP_NORTE!B338)</f>
        <v>*</v>
      </c>
      <c r="B261" s="83" t="str">
        <f>IF(SP_NORTE!X338="","*",SP_NORTE!X338)</f>
        <v>*</v>
      </c>
      <c r="C261" s="83" t="str">
        <f>IF(SP_NORTE!S338="","*",SP_NORTE!S338)</f>
        <v>-</v>
      </c>
      <c r="D261" s="83" t="str">
        <f>IF(SP_NORTE!T338="","*",SP_NORTE!T338)</f>
        <v>-</v>
      </c>
      <c r="E261" s="83" t="str">
        <f>IF(SP_NORTE!D338="","*",SP_NORTE!D338)</f>
        <v>*</v>
      </c>
      <c r="F261" s="83" t="str">
        <f>IF(SP_NORTE!H338="","*",SP_NORTE!H338)</f>
        <v>*</v>
      </c>
      <c r="G261" s="83" t="str">
        <f>IF(SP_NORTE!M338="","*",SP_NORTE!M338)</f>
        <v>-</v>
      </c>
      <c r="H261" s="116" t="str">
        <f>IF(SP_NORTE!K338="","*",SP_NORTE!K338)</f>
        <v>*</v>
      </c>
      <c r="I261" s="113" t="str">
        <f>IF(SP_NORTE!O338="","*",SP_NORTE!O338)</f>
        <v>*</v>
      </c>
      <c r="J261" s="113" t="str">
        <f>IF(SP_NORTE!P338="","*",SP_NORTE!P338)</f>
        <v>*</v>
      </c>
      <c r="K261" s="83">
        <f>IF(SP_NORTE!AK338="","*",SP_NORTE!AK338)</f>
        <v>0</v>
      </c>
      <c r="L261" s="83" t="str">
        <f>IF(SP_NORTE!AM338="","*",SP_NORTE!AM338)</f>
        <v>-</v>
      </c>
      <c r="M261" s="83">
        <f>IF(SP_NORTE!AP338="","*",SP_NORTE!AP338)</f>
        <v>0</v>
      </c>
      <c r="N261" s="83" t="str">
        <f>IF(SP_NORTE!AM338="","*",SP_NORTE!AM338)</f>
        <v>-</v>
      </c>
      <c r="O261" s="110" t="str">
        <f>IF(SP_NORTE!BH338="","*",SP_NORTE!BH338)</f>
        <v>*</v>
      </c>
      <c r="P261" s="147" t="str">
        <f>IF($A$2=1,IF(SP_NORTE!BJ338="","*",SP_NORTE!BJ338),IF(SP_NORTE!BK338="","*",SP_NORTE!BK338))</f>
        <v>*</v>
      </c>
    </row>
    <row r="262" spans="1:16" hidden="1">
      <c r="A262" s="82" t="str">
        <f>IF(SP_NORTE!B339="","*",SP_NORTE!B339)</f>
        <v>*</v>
      </c>
      <c r="B262" s="83" t="str">
        <f>IF(SP_NORTE!X339="","*",SP_NORTE!X339)</f>
        <v>*</v>
      </c>
      <c r="C262" s="83" t="str">
        <f>IF(SP_NORTE!S339="","*",SP_NORTE!S339)</f>
        <v>-</v>
      </c>
      <c r="D262" s="83" t="str">
        <f>IF(SP_NORTE!T339="","*",SP_NORTE!T339)</f>
        <v>-</v>
      </c>
      <c r="E262" s="83" t="str">
        <f>IF(SP_NORTE!D339="","*",SP_NORTE!D339)</f>
        <v>*</v>
      </c>
      <c r="F262" s="83" t="str">
        <f>IF(SP_NORTE!H339="","*",SP_NORTE!H339)</f>
        <v>*</v>
      </c>
      <c r="G262" s="83" t="str">
        <f>IF(SP_NORTE!M339="","*",SP_NORTE!M339)</f>
        <v>-</v>
      </c>
      <c r="H262" s="116" t="str">
        <f>IF(SP_NORTE!K339="","*",SP_NORTE!K339)</f>
        <v>*</v>
      </c>
      <c r="I262" s="113" t="str">
        <f>IF(SP_NORTE!O339="","*",SP_NORTE!O339)</f>
        <v>*</v>
      </c>
      <c r="J262" s="113" t="str">
        <f>IF(SP_NORTE!P339="","*",SP_NORTE!P339)</f>
        <v>*</v>
      </c>
      <c r="K262" s="83">
        <f>IF(SP_NORTE!AK339="","*",SP_NORTE!AK339)</f>
        <v>0</v>
      </c>
      <c r="L262" s="83" t="str">
        <f>IF(SP_NORTE!AM339="","*",SP_NORTE!AM339)</f>
        <v>-</v>
      </c>
      <c r="M262" s="83">
        <f>IF(SP_NORTE!AP339="","*",SP_NORTE!AP339)</f>
        <v>0</v>
      </c>
      <c r="N262" s="83" t="str">
        <f>IF(SP_NORTE!AM339="","*",SP_NORTE!AM339)</f>
        <v>-</v>
      </c>
      <c r="O262" s="110" t="str">
        <f>IF(SP_NORTE!BH339="","*",SP_NORTE!BH339)</f>
        <v>*</v>
      </c>
      <c r="P262" s="147" t="str">
        <f>IF($A$2=1,IF(SP_NORTE!BJ339="","*",SP_NORTE!BJ339),IF(SP_NORTE!BK339="","*",SP_NORTE!BK339))</f>
        <v>*</v>
      </c>
    </row>
    <row r="263" spans="1:16" hidden="1">
      <c r="A263" s="82">
        <f>IF(SP_NORTE!B340="","*",SP_NORTE!B340)</f>
        <v>46077</v>
      </c>
      <c r="B263" s="83" t="str">
        <f>IF(SP_NORTE!X340="","*",SP_NORTE!X340)</f>
        <v>Oportunidade</v>
      </c>
      <c r="C263" s="83" t="str">
        <f>IF(SP_NORTE!S340="","*",SP_NORTE!S340)</f>
        <v>SP NORTE</v>
      </c>
      <c r="D263" s="83" t="str">
        <f>IF(SP_NORTE!T340="","*",SP_NORTE!T340)</f>
        <v>TMI-ZEB</v>
      </c>
      <c r="E263" s="83" t="str">
        <f>IF(SP_NORTE!D340="","*",SP_NORTE!D340)</f>
        <v>E40</v>
      </c>
      <c r="F263" s="83" t="str">
        <f>IF(SP_NORTE!H340="","*",SP_NORTE!H340)</f>
        <v>ZDP2</v>
      </c>
      <c r="G263" s="83" t="str">
        <f>IF(SP_NORTE!M340="","*",SP_NORTE!M340)</f>
        <v>ZUE</v>
      </c>
      <c r="H263" s="116">
        <f>IF(SP_NORTE!K340="","*",SP_NORTE!K340)</f>
        <v>399.6</v>
      </c>
      <c r="I263" s="113">
        <f>IF(SP_NORTE!O340="","*",SP_NORTE!O340)</f>
        <v>0.375</v>
      </c>
      <c r="J263" s="113">
        <f>IF(SP_NORTE!P340="","*",SP_NORTE!P340)</f>
        <v>8.3333333333333329E-2</v>
      </c>
      <c r="K263" s="83" t="str">
        <f>IF(SP_NORTE!AK340="","*",SP_NORTE!AK340)</f>
        <v>ZDP2</v>
      </c>
      <c r="L263" s="83" t="str">
        <f>IF(SP_NORTE!AM340="","*",SP_NORTE!AM340)</f>
        <v>ZUE</v>
      </c>
      <c r="M263" s="83">
        <f>IF(SP_NORTE!AP340="","*",SP_NORTE!AP340)</f>
        <v>399.6</v>
      </c>
      <c r="N263" s="83" t="str">
        <f>IF(SP_NORTE!AM340="","*",SP_NORTE!AM340)</f>
        <v>ZUE</v>
      </c>
      <c r="O263" s="110" t="str">
        <f>IF(SP_NORTE!BH340="","*",SP_NORTE!BH340)</f>
        <v>*</v>
      </c>
      <c r="P263" s="147" t="str">
        <f>IF($A$2=1,IF(SP_NORTE!BJ340="","*",SP_NORTE!BJ340),IF(SP_NORTE!BK340="","*",SP_NORTE!BK340))</f>
        <v>*</v>
      </c>
    </row>
    <row r="264" spans="1:16" hidden="1">
      <c r="A264" s="82">
        <f>IF(SP_NORTE!B341="","*",SP_NORTE!B341)</f>
        <v>46077</v>
      </c>
      <c r="B264" s="83" t="str">
        <f>IF(SP_NORTE!X341="","*",SP_NORTE!X341)</f>
        <v>Contrato</v>
      </c>
      <c r="C264" s="83" t="str">
        <f>IF(SP_NORTE!S341="","*",SP_NORTE!S341)</f>
        <v>SP NORTE</v>
      </c>
      <c r="D264" s="83" t="str">
        <f>IF(SP_NORTE!T341="","*",SP_NORTE!T341)</f>
        <v>TMI-ZEB</v>
      </c>
      <c r="E264" s="83" t="str">
        <f>IF(SP_NORTE!D341="","*",SP_NORTE!D341)</f>
        <v>V88</v>
      </c>
      <c r="F264" s="83" t="str">
        <f>IF(SP_NORTE!H341="","*",SP_NORTE!H341)</f>
        <v>ZPD2</v>
      </c>
      <c r="G264" s="83" t="str">
        <f>IF(SP_NORTE!M341="","*",SP_NORTE!M341)</f>
        <v>ZVP-ZGI</v>
      </c>
      <c r="H264" s="116">
        <f>IF(SP_NORTE!K341="","*",SP_NORTE!K341)</f>
        <v>309</v>
      </c>
      <c r="I264" s="113">
        <f>IF(SP_NORTE!O341="","*",SP_NORTE!O341)</f>
        <v>0.35416666666666669</v>
      </c>
      <c r="J264" s="113">
        <f>IF(SP_NORTE!P341="","*",SP_NORTE!P341)</f>
        <v>0.125</v>
      </c>
      <c r="K264" s="83" t="str">
        <f>IF(SP_NORTE!AK341="","*",SP_NORTE!AK341)</f>
        <v>ZPD2</v>
      </c>
      <c r="L264" s="83" t="str">
        <f>IF(SP_NORTE!AM341="","*",SP_NORTE!AM341)</f>
        <v>ZVP-ZGI</v>
      </c>
      <c r="M264" s="83">
        <f>IF(SP_NORTE!AP341="","*",SP_NORTE!AP341)</f>
        <v>309</v>
      </c>
      <c r="N264" s="83" t="str">
        <f>IF(SP_NORTE!AM341="","*",SP_NORTE!AM341)</f>
        <v>ZVP-ZGI</v>
      </c>
      <c r="O264" s="110" t="str">
        <f>IF(SP_NORTE!BH341="","*",SP_NORTE!BH341)</f>
        <v>*</v>
      </c>
      <c r="P264" s="147" t="str">
        <f>IF($A$2=1,IF(SP_NORTE!BJ341="","*",SP_NORTE!BJ341),IF(SP_NORTE!BK341="","*",SP_NORTE!BK341))</f>
        <v>*</v>
      </c>
    </row>
    <row r="265" spans="1:16" hidden="1">
      <c r="A265" s="82">
        <f>IF(SP_NORTE!B342="","*",SP_NORTE!B342)</f>
        <v>46077</v>
      </c>
      <c r="B265" s="83" t="str">
        <f>IF(SP_NORTE!X342="","*",SP_NORTE!X342)</f>
        <v>Oportunidade</v>
      </c>
      <c r="C265" s="83" t="str">
        <f>IF(SP_NORTE!S342="","*",SP_NORTE!S342)</f>
        <v>SP NORTE</v>
      </c>
      <c r="D265" s="83" t="str">
        <f>IF(SP_NORTE!T342="","*",SP_NORTE!T342)</f>
        <v>ZEB-ZCZ</v>
      </c>
      <c r="E265" s="83" t="str">
        <f>IF(SP_NORTE!D342="","*",SP_NORTE!D342)</f>
        <v>PEDRO (TP-696)</v>
      </c>
      <c r="F265" s="83" t="str">
        <f>IF(SP_NORTE!H342="","*",SP_NORTE!H342)</f>
        <v>-</v>
      </c>
      <c r="G265" s="83" t="str">
        <f>IF(SP_NORTE!M342="","*",SP_NORTE!M342)</f>
        <v>ZGB-ZMO</v>
      </c>
      <c r="H265" s="116">
        <f>IF(SP_NORTE!K342="","*",SP_NORTE!K342)</f>
        <v>222.1</v>
      </c>
      <c r="I265" s="113">
        <f>IF(SP_NORTE!O342="","*",SP_NORTE!O342)</f>
        <v>0.375</v>
      </c>
      <c r="J265" s="113">
        <f>IF(SP_NORTE!P342="","*",SP_NORTE!P342)</f>
        <v>6.25E-2</v>
      </c>
      <c r="K265" s="83" t="str">
        <f>IF(SP_NORTE!AK342="","*",SP_NORTE!AK342)</f>
        <v>-</v>
      </c>
      <c r="L265" s="83" t="str">
        <f>IF(SP_NORTE!AM342="","*",SP_NORTE!AM342)</f>
        <v>ZGB-ZMO</v>
      </c>
      <c r="M265" s="83">
        <f>IF(SP_NORTE!AP342="","*",SP_NORTE!AP342)</f>
        <v>222.1</v>
      </c>
      <c r="N265" s="83" t="str">
        <f>IF(SP_NORTE!AM342="","*",SP_NORTE!AM342)</f>
        <v>ZGB-ZMO</v>
      </c>
      <c r="O265" s="110" t="str">
        <f>IF(SP_NORTE!BH342="","*",SP_NORTE!BH342)</f>
        <v>*</v>
      </c>
      <c r="P265" s="147" t="str">
        <f>IF($A$2=1,IF(SP_NORTE!BJ342="","*",SP_NORTE!BJ342),IF(SP_NORTE!BK342="","*",SP_NORTE!BK342))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W92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2026-02-23T14:49:06Z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