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991" documentId="120_S{118792C3-22EF-5104-A093-F22BFE3913F3}" xr6:coauthVersionLast="47" xr6:coauthVersionMax="47" xr10:uidLastSave="{352FA653-8B00-4CD6-B992-EDB6B814C627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352" i="1"/>
  <c r="A351" i="1"/>
  <c r="R351" i="1"/>
  <c r="N351" i="1" a="1"/>
  <c r="N351" i="1" s="1"/>
  <c r="L348" i="11" s="1"/>
  <c r="M351" i="1" a="1"/>
  <c r="M351" i="1" s="1"/>
  <c r="K348" i="11" s="1"/>
  <c r="A769" i="1"/>
  <c r="C769" i="1"/>
  <c r="G769" i="1"/>
  <c r="R769" i="1"/>
  <c r="S769" i="1" a="1"/>
  <c r="S769" i="1"/>
  <c r="D766" i="11" s="1"/>
  <c r="T769" i="1" a="1"/>
  <c r="T769" i="1"/>
  <c r="E766" i="11" s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N768" i="1" a="1"/>
  <c r="N768" i="1"/>
  <c r="L765" i="11" s="1"/>
  <c r="R768" i="1"/>
  <c r="S768" i="1" a="1"/>
  <c r="S768" i="1"/>
  <c r="T768" i="1" a="1"/>
  <c r="T768" i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67" i="1"/>
  <c r="G767" i="1"/>
  <c r="M767" i="1" a="1"/>
  <c r="M767" i="1" s="1"/>
  <c r="N767" i="1" a="1"/>
  <c r="N767" i="1" s="1"/>
  <c r="L764" i="11" s="1"/>
  <c r="R767" i="1"/>
  <c r="S767" i="1" a="1"/>
  <c r="S767" i="1" s="1"/>
  <c r="T767" i="1" a="1"/>
  <c r="T767" i="1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T194" i="1" a="1"/>
  <c r="T194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6" i="1" a="1"/>
  <c r="S766" i="1" s="1"/>
  <c r="S194" i="1" a="1"/>
  <c r="S194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N766" i="1" a="1"/>
  <c r="N766" i="1" s="1"/>
  <c r="L763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R346" i="1"/>
  <c r="BB346" i="1"/>
  <c r="AK346" i="1"/>
  <c r="K347" i="10" s="1"/>
  <c r="AL346" i="1"/>
  <c r="AP346" i="1"/>
  <c r="M347" i="10" s="1"/>
  <c r="BR346" i="1"/>
  <c r="BS346" i="1"/>
  <c r="A347" i="1"/>
  <c r="C347" i="1"/>
  <c r="G348" i="10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R348" i="1"/>
  <c r="BB348" i="1"/>
  <c r="AK348" i="1"/>
  <c r="K349" i="10" s="1"/>
  <c r="AL348" i="1"/>
  <c r="AP348" i="1"/>
  <c r="M349" i="10" s="1"/>
  <c r="BR348" i="1"/>
  <c r="BS348" i="1"/>
  <c r="A349" i="1"/>
  <c r="G350" i="10"/>
  <c r="R349" i="1"/>
  <c r="BB349" i="1"/>
  <c r="AK349" i="1"/>
  <c r="K350" i="10" s="1"/>
  <c r="AL349" i="1"/>
  <c r="AP349" i="1"/>
  <c r="M350" i="10" s="1"/>
  <c r="BR349" i="1"/>
  <c r="BS349" i="1"/>
  <c r="A350" i="1"/>
  <c r="C350" i="1"/>
  <c r="G351" i="10"/>
  <c r="R350" i="1"/>
  <c r="BB350" i="1"/>
  <c r="AK350" i="1"/>
  <c r="K351" i="10" s="1"/>
  <c r="AL350" i="1"/>
  <c r="AP350" i="1"/>
  <c r="M351" i="10" s="1"/>
  <c r="BR350" i="1"/>
  <c r="BS350" i="1"/>
  <c r="C351" i="1"/>
  <c r="G352" i="10"/>
  <c r="BB351" i="1"/>
  <c r="AK351" i="1"/>
  <c r="K352" i="10" s="1"/>
  <c r="AL351" i="1"/>
  <c r="AP351" i="1"/>
  <c r="M352" i="10" s="1"/>
  <c r="BR351" i="1"/>
  <c r="BS351" i="1"/>
  <c r="C352" i="1"/>
  <c r="G353" i="10"/>
  <c r="BB352" i="1"/>
  <c r="AK352" i="1"/>
  <c r="K353" i="10" s="1"/>
  <c r="AL352" i="1"/>
  <c r="AP352" i="1"/>
  <c r="M353" i="10" s="1"/>
  <c r="BR352" i="1"/>
  <c r="BS352" i="1"/>
  <c r="A353" i="1"/>
  <c r="C353" i="1"/>
  <c r="G353" i="1"/>
  <c r="G354" i="10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G355" i="10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G357" i="10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L354" i="1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G360" i="10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L362" i="1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L364" i="1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L369" i="1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609" i="10" l="1"/>
  <c r="K605" i="11"/>
  <c r="G600" i="10"/>
  <c r="K596" i="11"/>
  <c r="G591" i="10"/>
  <c r="K587" i="11"/>
  <c r="G582" i="10"/>
  <c r="K578" i="11"/>
  <c r="G570" i="10"/>
  <c r="K566" i="11"/>
  <c r="G603" i="10"/>
  <c r="K599" i="11"/>
  <c r="G594" i="10"/>
  <c r="K590" i="11"/>
  <c r="G585" i="10"/>
  <c r="K581" i="11"/>
  <c r="G576" i="10"/>
  <c r="K572" i="11"/>
  <c r="G573" i="10"/>
  <c r="K569" i="11"/>
  <c r="G606" i="10"/>
  <c r="K602" i="11"/>
  <c r="G597" i="10"/>
  <c r="K593" i="11"/>
  <c r="G588" i="10"/>
  <c r="K584" i="11"/>
  <c r="G579" i="10"/>
  <c r="K575" i="11"/>
  <c r="G567" i="10"/>
  <c r="K563" i="11"/>
  <c r="G764" i="10"/>
  <c r="K760" i="11"/>
  <c r="G761" i="10"/>
  <c r="K757" i="11"/>
  <c r="G759" i="10"/>
  <c r="K755" i="11"/>
  <c r="G757" i="10"/>
  <c r="K753" i="11"/>
  <c r="G752" i="10"/>
  <c r="K748" i="11"/>
  <c r="G750" i="10"/>
  <c r="K746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6" i="10"/>
  <c r="K662" i="11"/>
  <c r="G663" i="10"/>
  <c r="K659" i="11"/>
  <c r="G660" i="10"/>
  <c r="K656" i="11"/>
  <c r="G656" i="10"/>
  <c r="K652" i="11"/>
  <c r="G653" i="10"/>
  <c r="K649" i="11"/>
  <c r="G650" i="10"/>
  <c r="K646" i="11"/>
  <c r="G647" i="10"/>
  <c r="K643" i="11"/>
  <c r="G644" i="10"/>
  <c r="K640" i="11"/>
  <c r="G641" i="10"/>
  <c r="K637" i="11"/>
  <c r="G639" i="10"/>
  <c r="K635" i="11"/>
  <c r="G636" i="10"/>
  <c r="K632" i="11"/>
  <c r="G633" i="10"/>
  <c r="K629" i="11"/>
  <c r="G630" i="10"/>
  <c r="K626" i="11"/>
  <c r="G627" i="10"/>
  <c r="K623" i="11"/>
  <c r="G624" i="10"/>
  <c r="K620" i="11"/>
  <c r="G621" i="10"/>
  <c r="K617" i="11"/>
  <c r="G618" i="10"/>
  <c r="K614" i="11"/>
  <c r="G615" i="10"/>
  <c r="K611" i="11"/>
  <c r="G612" i="10"/>
  <c r="K608" i="11"/>
  <c r="G610" i="10"/>
  <c r="K606" i="11"/>
  <c r="G607" i="10"/>
  <c r="K603" i="11"/>
  <c r="G604" i="10"/>
  <c r="K600" i="11"/>
  <c r="G601" i="10"/>
  <c r="K597" i="11"/>
  <c r="G598" i="10"/>
  <c r="K594" i="11"/>
  <c r="G595" i="10"/>
  <c r="K591" i="11"/>
  <c r="G592" i="10"/>
  <c r="K588" i="11"/>
  <c r="G589" i="10"/>
  <c r="K585" i="11"/>
  <c r="G586" i="10"/>
  <c r="K582" i="11"/>
  <c r="G583" i="10"/>
  <c r="K579" i="11"/>
  <c r="G580" i="10"/>
  <c r="K576" i="11"/>
  <c r="G577" i="10"/>
  <c r="K573" i="11"/>
  <c r="G574" i="10"/>
  <c r="K570" i="11"/>
  <c r="G571" i="10"/>
  <c r="K567" i="11"/>
  <c r="G568" i="10"/>
  <c r="K564" i="11"/>
  <c r="G564" i="10"/>
  <c r="K560" i="11"/>
  <c r="G562" i="10"/>
  <c r="K558" i="11"/>
  <c r="G560" i="10"/>
  <c r="K556" i="11"/>
  <c r="G557" i="10"/>
  <c r="K553" i="11"/>
  <c r="G555" i="10"/>
  <c r="K551" i="11"/>
  <c r="G553" i="10"/>
  <c r="K549" i="11"/>
  <c r="G551" i="10"/>
  <c r="K547" i="11"/>
  <c r="G549" i="10"/>
  <c r="K545" i="11"/>
  <c r="G547" i="10"/>
  <c r="K543" i="11"/>
  <c r="G545" i="10"/>
  <c r="K541" i="11"/>
  <c r="G611" i="10"/>
  <c r="K607" i="11"/>
  <c r="G608" i="10"/>
  <c r="K604" i="11"/>
  <c r="G605" i="10"/>
  <c r="K601" i="11"/>
  <c r="G602" i="10"/>
  <c r="K598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195" i="10"/>
  <c r="K191" i="11"/>
  <c r="G356" i="10"/>
  <c r="K352" i="11"/>
  <c r="G344" i="10"/>
  <c r="K340" i="11"/>
  <c r="G322" i="10"/>
  <c r="K318" i="11"/>
  <c r="G321" i="10"/>
  <c r="K317" i="11"/>
  <c r="G318" i="10"/>
  <c r="K314" i="11"/>
  <c r="G765" i="10"/>
  <c r="K761" i="11"/>
  <c r="G763" i="10"/>
  <c r="K759" i="11"/>
  <c r="G760" i="10"/>
  <c r="K756" i="11"/>
  <c r="G756" i="10"/>
  <c r="K752" i="11"/>
  <c r="G754" i="10"/>
  <c r="K750" i="11"/>
  <c r="G749" i="10"/>
  <c r="K745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G667" i="10"/>
  <c r="K663" i="11"/>
  <c r="G664" i="10"/>
  <c r="K660" i="11"/>
  <c r="G661" i="10"/>
  <c r="K657" i="11"/>
  <c r="G658" i="10"/>
  <c r="K654" i="11"/>
  <c r="G655" i="10"/>
  <c r="K651" i="11"/>
  <c r="G652" i="10"/>
  <c r="K648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19" i="10"/>
  <c r="K615" i="11"/>
  <c r="G616" i="10"/>
  <c r="K612" i="11"/>
  <c r="G613" i="10"/>
  <c r="K609" i="11"/>
  <c r="G359" i="10"/>
  <c r="K355" i="11"/>
  <c r="G358" i="10"/>
  <c r="K354" i="11"/>
  <c r="G336" i="10"/>
  <c r="K332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766" i="10"/>
  <c r="K762" i="11"/>
  <c r="G762" i="10"/>
  <c r="K758" i="11"/>
  <c r="G758" i="10"/>
  <c r="K754" i="11"/>
  <c r="G755" i="10"/>
  <c r="K751" i="11"/>
  <c r="G753" i="10"/>
  <c r="K749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G668" i="10"/>
  <c r="K664" i="11"/>
  <c r="G665" i="10"/>
  <c r="K661" i="11"/>
  <c r="G662" i="10"/>
  <c r="K658" i="11"/>
  <c r="G659" i="10"/>
  <c r="K655" i="11"/>
  <c r="G657" i="10"/>
  <c r="K653" i="11"/>
  <c r="G654" i="10"/>
  <c r="K650" i="11"/>
  <c r="G651" i="10"/>
  <c r="K647" i="11"/>
  <c r="G648" i="10"/>
  <c r="K644" i="11"/>
  <c r="G645" i="10"/>
  <c r="K641" i="11"/>
  <c r="G642" i="10"/>
  <c r="K638" i="11"/>
  <c r="G638" i="10"/>
  <c r="K634" i="11"/>
  <c r="G635" i="10"/>
  <c r="K631" i="11"/>
  <c r="G632" i="10"/>
  <c r="K628" i="11"/>
  <c r="G629" i="10"/>
  <c r="K625" i="11"/>
  <c r="G626" i="10"/>
  <c r="K622" i="11"/>
  <c r="G623" i="10"/>
  <c r="K619" i="11"/>
  <c r="G620" i="10"/>
  <c r="K616" i="11"/>
  <c r="G617" i="10"/>
  <c r="K613" i="11"/>
  <c r="G614" i="10"/>
  <c r="K610" i="11"/>
  <c r="G565" i="10"/>
  <c r="K561" i="11"/>
  <c r="G563" i="10"/>
  <c r="K559" i="11"/>
  <c r="G561" i="10"/>
  <c r="K557" i="11"/>
  <c r="G559" i="10"/>
  <c r="K555" i="11"/>
  <c r="G558" i="10"/>
  <c r="K554" i="11"/>
  <c r="G556" i="10"/>
  <c r="K552" i="11"/>
  <c r="G554" i="10"/>
  <c r="K550" i="11"/>
  <c r="G552" i="10"/>
  <c r="K548" i="11"/>
  <c r="G550" i="10"/>
  <c r="K546" i="11"/>
  <c r="G548" i="10"/>
  <c r="K544" i="11"/>
  <c r="G546" i="10"/>
  <c r="K542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46" i="10"/>
  <c r="K342" i="11"/>
  <c r="G332" i="10"/>
  <c r="K328" i="11"/>
  <c r="G320" i="10"/>
  <c r="K316" i="11"/>
  <c r="G311" i="10"/>
  <c r="K307" i="11"/>
  <c r="G302" i="10"/>
  <c r="K298" i="11"/>
  <c r="G301" i="10"/>
  <c r="K297" i="11"/>
  <c r="G294" i="10"/>
  <c r="K290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7" i="10"/>
  <c r="K763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1" i="10"/>
  <c r="D327" i="11"/>
  <c r="C336" i="10"/>
  <c r="D332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2" i="10"/>
  <c r="D328" i="11"/>
  <c r="C341" i="10"/>
  <c r="D337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765" i="10"/>
  <c r="D761" i="11"/>
  <c r="C767" i="10"/>
  <c r="D763" i="11"/>
  <c r="D16" i="10"/>
  <c r="E12" i="11"/>
  <c r="D18" i="10"/>
  <c r="E14" i="11"/>
  <c r="D9" i="10"/>
  <c r="E5" i="11"/>
  <c r="D12" i="10"/>
  <c r="E8" i="11"/>
  <c r="G291" i="10"/>
  <c r="K287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5" i="10"/>
  <c r="D331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1" i="10"/>
  <c r="E327" i="11"/>
  <c r="D336" i="10"/>
  <c r="E332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195" i="10"/>
  <c r="E191" i="11"/>
  <c r="G173" i="10"/>
  <c r="K169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2" i="10"/>
  <c r="E328" i="11"/>
  <c r="D341" i="10"/>
  <c r="E337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765" i="10"/>
  <c r="E761" i="11"/>
  <c r="D767" i="10"/>
  <c r="E763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6" i="10"/>
  <c r="D762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5" i="10"/>
  <c r="E331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6" i="10"/>
  <c r="E762" i="11"/>
  <c r="G56" i="10"/>
  <c r="K52" i="11"/>
  <c r="C58" i="10"/>
  <c r="D54" i="11"/>
  <c r="D58" i="10"/>
  <c r="E54" i="11"/>
  <c r="D41" i="10"/>
  <c r="E37" i="11"/>
  <c r="C41" i="10"/>
  <c r="D37" i="11"/>
  <c r="D40" i="10"/>
  <c r="E36" i="11"/>
  <c r="C40" i="10"/>
  <c r="D36" i="11"/>
  <c r="D167" i="10"/>
  <c r="E163" i="11"/>
  <c r="C167" i="10"/>
  <c r="D163" i="11"/>
  <c r="G167" i="10"/>
  <c r="K163" i="11"/>
  <c r="D768" i="10"/>
  <c r="E764" i="11"/>
  <c r="C768" i="10"/>
  <c r="D764" i="11"/>
  <c r="G768" i="10"/>
  <c r="K764" i="11"/>
  <c r="G62" i="10"/>
  <c r="K58" i="11"/>
  <c r="G180" i="10"/>
  <c r="K176" i="11"/>
  <c r="G63" i="10"/>
  <c r="K59" i="11"/>
  <c r="G86" i="10"/>
  <c r="K82" i="11"/>
  <c r="G175" i="10"/>
  <c r="K171" i="11"/>
  <c r="D209" i="10"/>
  <c r="E205" i="11"/>
  <c r="C209" i="10"/>
  <c r="D205" i="11"/>
  <c r="D72" i="10"/>
  <c r="E68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3" i="10"/>
  <c r="K339" i="11"/>
  <c r="D327" i="10"/>
  <c r="E323" i="11"/>
  <c r="C327" i="10"/>
  <c r="D323" i="11"/>
  <c r="D326" i="10"/>
  <c r="E322" i="11"/>
  <c r="C326" i="10"/>
  <c r="D322" i="11"/>
  <c r="G326" i="10"/>
  <c r="K322" i="11"/>
  <c r="D334" i="10"/>
  <c r="E330" i="11"/>
  <c r="C334" i="10"/>
  <c r="D330" i="11"/>
  <c r="G334" i="10"/>
  <c r="K330" i="11"/>
  <c r="D333" i="10"/>
  <c r="E329" i="11"/>
  <c r="C333" i="10"/>
  <c r="D329" i="11"/>
  <c r="G333" i="10"/>
  <c r="K329" i="11"/>
  <c r="G314" i="10"/>
  <c r="K310" i="11"/>
  <c r="D340" i="10"/>
  <c r="E336" i="11"/>
  <c r="C340" i="10"/>
  <c r="D336" i="11"/>
  <c r="D339" i="10"/>
  <c r="E335" i="11"/>
  <c r="C339" i="10"/>
  <c r="D335" i="11"/>
  <c r="G339" i="10"/>
  <c r="K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769" i="10"/>
  <c r="E765" i="11"/>
  <c r="C769" i="10"/>
  <c r="D765" i="11"/>
  <c r="G769" i="10"/>
  <c r="K765" i="11"/>
  <c r="D330" i="10"/>
  <c r="E326" i="11"/>
  <c r="C330" i="10"/>
  <c r="D326" i="11"/>
  <c r="D342" i="10"/>
  <c r="E338" i="11"/>
  <c r="C342" i="10"/>
  <c r="D338" i="11"/>
  <c r="BQ769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6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<sst xmlns="http://schemas.openxmlformats.org/spreadsheetml/2006/main" count="11329" uniqueCount="1901">
  <si>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</si>
  <si>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</si>
  <si>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</si>
  <si>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</si>
  <si>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</si>
  <si>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</si>
  <si>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</si>
  <si>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</si>
  <si>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</si>
  <si>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</si>
  <si>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</si>
  <si>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</si>
  <si>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</si>
  <si>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</si>
  <si>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</si>
  <si>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</si>
  <si>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</si>
  <si>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</si>
  <si>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</si>
  <si>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</si>
  <si>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</si>
  <si>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</si>
  <si>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</si>
  <si>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</si>
  <si>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</si>
  <si>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</si>
  <si>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</si>
  <si>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</si>
  <si>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</si>
  <si>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</si>
  <si>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</si>
  <si>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</si>
  <si>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</si>
  <si>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</si>
  <si>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</si>
  <si>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</si>
  <si>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</si>
  <si>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</si>
  <si>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</si>
  <si>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</si>
  <si>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</si>
  <si>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</si>
  <si>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</si>
  <si>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</si>
  <si>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</si>
  <si>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</si>
  <si>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</si>
  <si>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</si>
  <si>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</si>
  <si>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</si>
  <si>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</si>
  <si>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</si>
  <si>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</si>
  <si>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</si>
  <si>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</si>
  <si>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</si>
  <si>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</si>
  <si>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</si>
  <si>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</si>
  <si>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</si>
  <si>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</si>
  <si>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</si>
  <si>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</si>
  <si>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</si>
  <si>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</si>
  <si>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</si>
  <si>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</si>
  <si>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</si>
  <si>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</si>
  <si>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</si>
  <si>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</si>
  <si>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</si>
  <si>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</si>
  <si>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</si>
  <si>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</si>
  <si>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</si>
  <si>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</si>
  <si>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</si>
  <si>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</si>
  <si>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</si>
  <si>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</si>
  <si>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</si>
  <si>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</si>
  <si>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</si>
  <si>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</si>
  <si>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</si>
  <si>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</si>
  <si>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</si>
  <si>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</si>
  <si>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</si>
  <si>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</si>
  <si>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</si>
  <si>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</si>
  <si>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</si>
  <si>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</si>
  <si>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</si>
  <si>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</si>
  <si>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</si>
  <si>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</si>
  <si>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</si>
  <si>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</si>
  <si>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</si>
  <si>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</si>
  <si>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</si>
  <si>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</si>
  <si>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</si>
  <si>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</si>
  <si>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</si>
  <si>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</si>
  <si>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</si>
  <si>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</si>
  <si>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</si>
  <si>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</si>
  <si>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</si>
  <si>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</si>
  <si>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</si>
  <si>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</si>
  <si>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</si>
  <si>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</si>
  <si>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</si>
  <si>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</si>
  <si>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</si>
  <si>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</si>
  <si>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</si>
  <si>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</si>
  <si>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</si>
  <si>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</si>
  <si>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</si>
  <si>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</si>
  <si>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</si>
  <si>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</si>
  <si>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</si>
  <si>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</si>
  <si>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</si>
  <si>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</si>
  <si>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</si>
  <si>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</si>
  <si>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</si>
  <si>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</si>
  <si>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</si>
  <si>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</si>
  <si>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</si>
  <si>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</si>
  <si>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</si>
  <si>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</si>
  <si>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</si>
  <si>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</si>
  <si>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</si>
  <si>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</si>
  <si>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</si>
  <si>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</si>
  <si>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</si>
  <si>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</si>
  <si>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</si>
  <si>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</si>
  <si>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</si>
  <si>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</si>
  <si>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</si>
  <si>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</si>
  <si>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</si>
  <si>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</si>
  <si>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</si>
  <si>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</si>
  <si>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</si>
  <si>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</si>
  <si>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</si>
  <si>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</si>
  <si>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</si>
  <si>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</si>
  <si>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</si>
  <si>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</si>
  <si>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</si>
  <si>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</si>
  <si>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</si>
  <si>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</si>
  <si>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</si>
  <si>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</si>
  <si>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</si>
  <si>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</si>
  <si>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</si>
  <si>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</si>
  <si>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</si>
  <si>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</si>
  <si>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</si>
  <si>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</si>
  <si>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</si>
  <si>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</si>
  <si>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</si>
  <si>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</si>
  <si>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</si>
  <si>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</si>
  <si>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</si>
  <si>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</si>
  <si>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</si>
  <si>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</si>
  <si>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</si>
  <si>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</si>
  <si>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</si>
  <si>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</si>
  <si>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</si>
  <si>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</si>
  <si>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</si>
  <si>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</si>
  <si>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</si>
  <si>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</si>
  <si>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</si>
  <si>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</si>
  <si>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</si>
  <si>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</si>
  <si>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</si>
  <si>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</si>
  <si>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</si>
  <si>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</si>
  <si>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</si>
  <si>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</si>
  <si>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</si>
  <si>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</si>
  <si>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</si>
  <si>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</si>
  <si>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</si>
  <si>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</si>
  <si>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</si>
  <si>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</si>
  <si>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</si>
  <si>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</si>
  <si>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</si>
  <si>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</si>
  <si>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</si>
  <si>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</si>
  <si>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</si>
  <si>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</si>
  <si>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</si>
  <si>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</si>
  <si>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</si>
  <si>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</si>
  <si>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</si>
  <si>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</si>
  <si>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</si>
  <si>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</si>
  <si>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</si>
  <si>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</si>
  <si>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</si>
  <si>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</si>
  <si>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</si>
  <si>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</si>
  <si>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</si>
  <si>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</si>
  <si>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</si>
  <si>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</si>
  <si>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</si>
  <si>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</si>
  <si>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</si>
  <si>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</si>
  <si>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</si>
  <si>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</si>
  <si>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</si>
  <si>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</si>
  <si>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</si>
  <si>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</si>
  <si>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</si>
  <si>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</si>
  <si>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</si>
  <si>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</si>
  <si>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</si>
  <si>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</si>
  <si>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</si>
  <si>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</si>
  <si>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</si>
  <si>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</si>
  <si>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</si>
  <si>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</si>
  <si>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</si>
  <si>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</si>
  <si>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</si>
  <si>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</si>
  <si>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</si>
  <si>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</si>
  <si>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</si>
  <si>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</si>
  <si>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</si>
  <si>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</si>
  <si>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</si>
  <si>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</si>
  <si>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</si>
  <si>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</si>
  <si>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</si>
  <si>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</si>
  <si>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</si>
  <si>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</si>
  <si>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</si>
  <si>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</si>
  <si>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</si>
  <si>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</si>
  <si>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</si>
  <si>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</si>
  <si>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</si>
  <si>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</si>
  <si>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</si>
  <si>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</si>
  <si>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</si>
  <si>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</si>
  <si>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</si>
  <si>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</si>
  <si>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</si>
  <si>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</si>
  <si>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</si>
  <si>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</si>
  <si>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</si>
  <si>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</si>
  <si>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</si>
  <si>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</si>
  <si>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</si>
  <si>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</si>
  <si>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</si>
  <si>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</si>
  <si>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</si>
  <si>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</si>
  <si>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</si>
  <si>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</si>
  <si>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</si>
  <si>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</si>
  <si>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</si>
  <si>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</si>
  <si>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</si>
  <si>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</si>
  <si>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</si>
  <si>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</si>
  <si>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</si>
  <si>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</si>
  <si>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</si>
  <si>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</si>
  <si>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</si>
  <si>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</si>
  <si>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</si>
  <si>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</si>
  <si>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</si>
  <si>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</si>
  <si>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</si>
  <si>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</si>
  <si>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</si>
  <si>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</si>
  <si>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</si>
  <si>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</si>
  <si>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</si>
  <si>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</si>
  <si>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</si>
  <si>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</si>
  <si>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</si>
  <si>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</si>
  <si>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</si>
  <si>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</si>
  <si>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</si>
  <si>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</si>
  <si>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</si>
  <si>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</si>
  <si>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</si>
  <si>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</si>
  <si>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</si>
  <si>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</si>
  <si>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</si>
  <si>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</si>
  <si>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</si>
  <si>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</si>
  <si>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</si>
  <si>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</si>
  <si>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</si>
  <si>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</si>
  <si>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</si>
  <si>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</si>
  <si>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</si>
  <si>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</si>
  <si>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</si>
  <si>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</si>
  <si>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</si>
  <si>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</si>
  <si>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</si>
  <si>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</si>
  <si>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</si>
  <si>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</si>
  <si>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</si>
  <si>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</si>
  <si>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</si>
  <si>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</si>
  <si>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</si>
  <si>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</si>
  <si>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</si>
  <si>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</si>
  <si>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</si>
  <si>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</si>
  <si>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</si>
  <si>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</si>
  <si>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</si>
  <si>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</si>
  <si>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</si>
  <si>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</si>
  <si>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</si>
  <si>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</si>
  <si>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</si>
  <si>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</si>
  <si>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</si>
  <si>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</si>
  <si>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</si>
  <si>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</si>
  <si>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</si>
  <si>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</si>
  <si>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</si>
  <si>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</si>
  <si>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</si>
  <si>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</si>
  <si>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</si>
  <si>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</si>
  <si>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</si>
  <si>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</si>
  <si>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</si>
  <si>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</si>
  <si>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</si>
  <si>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</si>
  <si>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</si>
  <si>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</si>
  <si>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</si>
  <si>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</si>
  <si>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</si>
  <si>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</si>
  <si>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</si>
  <si>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</si>
  <si>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</si>
  <si>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</si>
  <si>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</si>
  <si>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</si>
  <si>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</si>
  <si>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</si>
  <si>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</si>
  <si>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</si>
  <si>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</si>
  <si>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</si>
  <si>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</si>
  <si>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</si>
  <si>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</si>
  <si>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</si>
  <si>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</si>
  <si>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</si>
  <si>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</si>
  <si>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</si>
  <si>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</si>
  <si>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</si>
  <si>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</si>
  <si>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</si>
  <si>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</si>
  <si>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</si>
  <si>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</si>
  <si>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</si>
  <si>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</si>
  <si>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</si>
  <si>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</si>
  <si>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</si>
  <si>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</si>
  <si>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</si>
  <si>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</si>
  <si>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</si>
  <si>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</si>
  <si>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</si>
  <si>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</si>
  <si>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</si>
  <si>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</si>
  <si>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</si>
  <si>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</si>
  <si>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</si>
  <si>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</si>
  <si>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</si>
  <si>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</si>
  <si>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</si>
  <si>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</si>
  <si>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</si>
  <si>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</si>
  <si>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</si>
  <si>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</si>
  <si>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</si>
  <si>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</si>
  <si>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</si>
  <si>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</si>
  <si>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</si>
  <si>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</si>
  <si>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</si>
  <si>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</si>
  <si>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</si>
  <si>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</si>
  <si>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</si>
  <si>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</si>
  <si>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</si>
  <si>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</si>
  <si>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</si>
  <si>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</si>
  <si>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</si>
  <si>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</si>
  <si>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</si>
  <si>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</si>
  <si>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</si>
  <si>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</si>
  <si>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</si>
  <si>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</si>
  <si>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</si>
  <si>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</si>
  <si>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</si>
  <si>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</si>
  <si>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</si>
  <si>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</si>
  <si>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</si>
  <si>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</si>
  <si>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</si>
  <si>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</si>
  <si>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</si>
  <si>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</si>
  <si>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</si>
  <si>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</si>
  <si>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</si>
  <si>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</si>
  <si>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</si>
  <si>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</si>
  <si>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</si>
  <si>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</si>
  <si>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</si>
  <si>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</si>
  <si>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</si>
  <si>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</si>
  <si>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</si>
  <si>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</si>
  <si>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</si>
  <si>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</si>
  <si>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</si>
  <si>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</si>
  <si>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</si>
  <si>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</si>
  <si>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</si>
  <si>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</si>
  <si>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</si>
  <si>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</si>
  <si>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</si>
  <si>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</si>
  <si>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</si>
  <si>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</si>
  <si>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</si>
  <si>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</si>
  <si>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</si>
  <si>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</si>
  <si>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</si>
  <si>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</si>
  <si>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</si>
  <si>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</si>
  <si>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</si>
  <si>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</si>
  <si>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</si>
  <si>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</si>
  <si>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</si>
  <si>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</si>
  <si>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</si>
  <si>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</si>
  <si>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</si>
  <si>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</si>
  <si>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</si>
  <si>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</si>
  <si>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</si>
  <si>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</si>
  <si>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</si>
  <si>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</si>
  <si>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</si>
  <si>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</si>
  <si>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</si>
  <si>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</si>
  <si>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</si>
  <si>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</si>
  <si>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</si>
  <si>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</si>
  <si>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</si>
  <si>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</si>
  <si>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</si>
  <si>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</si>
  <si>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</si>
  <si>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</si>
  <si>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</si>
  <si>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</si>
  <si>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</si>
  <si>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</si>
  <si>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</si>
  <si>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</si>
  <si>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</si>
  <si>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</si>
  <si>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</si>
  <si>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</si>
  <si>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</si>
  <si>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</si>
  <si>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</si>
  <si>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</si>
  <si>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</si>
  <si>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</si>
  <si>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</si>
  <si>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</si>
  <si>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</si>
  <si>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</si>
  <si>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</si>
  <si>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</si>
  <si>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</si>
  <si>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</si>
  <si>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</si>
  <si>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</si>
  <si>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</si>
  <si>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</si>
  <si>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</si>
  <si>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</si>
  <si>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</si>
  <si>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</si>
  <si>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</si>
  <si>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</si>
  <si>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</si>
  <si>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</si>
  <si>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</si>
  <si>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</si>
  <si>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</si>
  <si>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</si>
  <si>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</si>
  <si>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</si>
  <si>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</si>
  <si>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</si>
  <si>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</si>
  <si>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</si>
  <si>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</si>
  <si>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</si>
  <si>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</si>
  <si>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</si>
  <si>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</si>
  <si>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</si>
  <si>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</si>
  <si>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</si>
  <si>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</si>
  <si>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</si>
  <si>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</si>
  <si>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</si>
  <si>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</si>
  <si>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</si>
  <si>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</si>
  <si>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</si>
  <si>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</si>
  <si>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</si>
  <si>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</si>
  <si>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</si>
  <si>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</si>
  <si>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</si>
  <si>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</si>
  <si>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</si>
  <si>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</si>
  <si>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</si>
  <si>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</si>
  <si>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</si>
  <si>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</si>
  <si>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</si>
  <si>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</si>
  <si>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</si>
  <si>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</si>
  <si>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</si>
  <si>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</si>
  <si>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</si>
  <si>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</si>
  <si>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</si>
  <si>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</si>
  <si>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</si>
  <si>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</si>
  <si>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</si>
  <si>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</si>
  <si>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</si>
  <si>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</si>
  <si>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</si>
  <si>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</si>
  <si>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</si>
  <si>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</si>
  <si>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</si>
  <si>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</si>
  <si>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</si>
  <si>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</si>
  <si>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</si>
  <si>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</si>
  <si>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</si>
  <si>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</si>
  <si>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</si>
  <si>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</si>
  <si>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</si>
  <si>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</si>
  <si>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</si>
  <si>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</si>
  <si>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</si>
  <si>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</si>
  <si>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</si>
  <si>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</si>
  <si>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</si>
  <si>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</si>
  <si>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</si>
  <si>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</si>
  <si>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</si>
  <si>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</si>
  <si>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</si>
  <si>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</si>
  <si>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</si>
  <si>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</si>
  <si>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</si>
  <si>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</si>
  <si>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</si>
  <si>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</si>
  <si>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</si>
  <si>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</si>
  <si>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</si>
  <si>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</si>
  <si>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</si>
  <si>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</si>
  <si>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</si>
  <si>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</si>
  <si>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</si>
  <si>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</si>
  <si>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</si>
  <si>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</si>
  <si>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</si>
  <si>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</si>
  <si>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</si>
  <si>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</si>
  <si>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</si>
  <si>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</si>
  <si>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</si>
  <si>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</si>
  <si>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</si>
  <si>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</si>
  <si>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</si>
  <si>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</si>
  <si>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</si>
  <si>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</si>
  <si>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</si>
  <si>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</si>
  <si>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</si>
  <si>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</si>
  <si>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</si>
  <si>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</si>
  <si>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</si>
  <si>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</si>
  <si>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</si>
  <si>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</si>
  <si>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</si>
  <si>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</si>
  <si>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</si>
  <si>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</si>
  <si>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</si>
  <si>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</si>
  <si>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</si>
  <si>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</si>
  <si>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</si>
  <si>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</si>
  <si>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</si>
  <si>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</si>
  <si>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</si>
  <si>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</si>
  <si>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</si>
  <si>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</si>
  <si>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</si>
  <si>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</si>
  <si>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</si>
  <si>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</si>
  <si>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</si>
  <si>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</si>
  <si>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</si>
  <si>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</si>
  <si>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</si>
  <si>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</si>
  <si>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</si>
  <si>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</si>
  <si>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</si>
  <si>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</si>
  <si>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</si>
  <si>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</si>
  <si>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</si>
  <si>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</si>
  <si>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</si>
  <si>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</si>
  <si>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</si>
  <si>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</si>
  <si>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</si>
  <si>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</si>
  <si>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</si>
  <si>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</si>
  <si>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</si>
  <si>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</si>
  <si>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</si>
  <si>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</si>
  <si>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</si>
  <si>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</si>
  <si>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</si>
  <si>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</si>
  <si>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</si>
  <si>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</si>
  <si>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</si>
  <si>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</si>
  <si>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</si>
  <si>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</si>
  <si>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</si>
  <si>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</si>
  <si>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</si>
  <si>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</si>
  <si>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</si>
  <si>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</si>
  <si>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</si>
  <si>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</si>
  <si>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</si>
  <si>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</si>
  <si>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</si>
  <si>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</si>
  <si>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</si>
  <si>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</si>
  <si>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</si>
  <si>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</si>
  <si>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</si>
  <si>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</si>
  <si>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</si>
  <si>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</si>
  <si>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</si>
  <si>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</si>
  <si>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</si>
  <si>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</si>
  <si>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</si>
  <si>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</si>
  <si>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</si>
  <si>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</si>
  <si>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</si>
  <si>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</si>
  <si>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</si>
  <si>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</si>
  <si>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</si>
  <si>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</si>
  <si>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</si>
  <si>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</si>
  <si>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</si>
  <si>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</si>
  <si>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</si>
  <si>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</si>
  <si>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</si>
  <si>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</si>
  <si>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</si>
  <si>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</si>
  <si>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</si>
  <si>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</si>
  <si>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</si>
  <si>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</si>
  <si>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</si>
  <si>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</si>
  <si>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</si>
  <si>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</si>
  <si>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</si>
  <si>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</si>
  <si>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</si>
  <si>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</si>
  <si>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</si>
  <si>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</si>
  <si>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</si>
  <si>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</si>
  <si>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</si>
  <si>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</si>
  <si>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</si>
  <si>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</si>
  <si>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</si>
  <si>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</si>
  <si>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</si>
  <si>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</si>
  <si>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</si>
  <si>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</si>
  <si>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</si>
  <si>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</si>
  <si>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</si>
  <si>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</si>
  <si>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</si>
  <si>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</si>
  <si>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</si>
  <si>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</si>
  <si>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</si>
  <si>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</si>
  <si>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</si>
  <si>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</si>
  <si>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</si>
  <si>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</si>
  <si>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</si>
  <si>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</si>
  <si>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</si>
  <si>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</si>
  <si>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</si>
  <si>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</si>
  <si>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</si>
  <si>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</si>
  <si>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</si>
  <si>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</si>
  <si>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</si>
  <si>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</si>
  <si>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</si>
  <si>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</si>
  <si>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</si>
  <si>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</si>
  <si>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</si>
  <si>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</si>
  <si>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</si>
  <si>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</si>
  <si>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</si>
  <si>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</si>
  <si>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</si>
  <si>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</si>
  <si>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</si>
  <si>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</si>
  <si>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</si>
  <si>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</si>
  <si>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</si>
  <si>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</si>
  <si>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</si>
  <si>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</si>
  <si>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</si>
  <si>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</si>
  <si>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</si>
  <si>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</si>
  <si>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</si>
  <si>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</si>
  <si>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</si>
  <si>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</si>
  <si>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</si>
  <si>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</si>
  <si>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</si>
  <si>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</si>
  <si>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</si>
  <si>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</si>
  <si>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</si>
  <si>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</si>
  <si>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</si>
  <si>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</si>
  <si>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</si>
  <si>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</si>
  <si>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</si>
  <si>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</si>
  <si>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</si>
  <si>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</si>
  <si>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</si>
  <si>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</si>
  <si>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</si>
  <si>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</si>
  <si>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</si>
  <si>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</si>
  <si>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</si>
  <si>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</si>
  <si>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</si>
  <si>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</si>
  <si>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</si>
  <si>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</si>
  <si>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</si>
  <si>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</si>
  <si>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</si>
  <si>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</si>
  <si>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</si>
  <si>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</si>
  <si>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</si>
  <si>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</si>
  <si>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</si>
  <si>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</si>
  <si>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</si>
  <si>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</si>
  <si>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</si>
  <si>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</si>
  <si>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</si>
  <si>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</si>
  <si>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</si>
  <si>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</si>
  <si>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</si>
  <si>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</si>
  <si>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</si>
  <si>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</si>
  <si>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</si>
  <si>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</si>
  <si>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</si>
  <si>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</si>
  <si>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</si>
  <si>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</si>
  <si>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</si>
  <si>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</si>
  <si>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</si>
  <si>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</si>
  <si>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</si>
  <si>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</si>
  <si>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</si>
  <si>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</si>
  <si>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</si>
  <si>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</si>
  <si>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</si>
  <si>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</si>
  <si>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</si>
  <si>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</si>
  <si>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</si>
  <si>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</si>
  <si>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</si>
  <si>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</si>
  <si>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</si>
  <si>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</si>
  <si>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</si>
  <si>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</si>
  <si>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</si>
  <si>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</si>
  <si>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</si>
  <si>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</si>
  <si>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</si>
  <si>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</si>
  <si>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</si>
  <si>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</si>
  <si>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</si>
  <si>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</si>
  <si>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</si>
  <si>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</si>
  <si>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</si>
  <si>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</si>
  <si>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</si>
  <si>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</si>
  <si>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</si>
  <si>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</si>
  <si>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</si>
  <si>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</si>
  <si>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</si>
  <si>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</si>
  <si>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</si>
  <si>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</si>
  <si>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</si>
  <si>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</si>
  <si>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</si>
  <si>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</si>
  <si>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</si>
  <si>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</si>
  <si>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</si>
  <si>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</si>
  <si>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</si>
  <si>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</si>
  <si>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</si>
  <si>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</si>
  <si>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</si>
  <si>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</si>
  <si>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</si>
  <si>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</si>
  <si>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</si>
  <si>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</si>
  <si>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</si>
  <si>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</si>
  <si>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</si>
  <si>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</si>
  <si>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</si>
  <si>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</si>
  <si>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</si>
  <si>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</si>
  <si>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</si>
  <si>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</si>
  <si>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</si>
  <si>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</si>
  <si>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</si>
  <si>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</si>
  <si>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</si>
  <si>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</si>
  <si>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</si>
  <si>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</si>
  <si>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</si>
  <si>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</si>
  <si>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</si>
  <si>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</si>
  <si>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</si>
  <si>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</si>
  <si>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</si>
  <si>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</si>
  <si>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</si>
  <si>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</si>
  <si>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</si>
  <si>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</si>
  <si>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</si>
  <si>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</si>
  <si>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</si>
  <si>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</si>
  <si>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</si>
  <si>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</si>
  <si>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</si>
  <si>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</si>
  <si>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</si>
  <si>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</si>
  <si>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</si>
  <si>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</si>
  <si>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</si>
  <si>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</si>
  <si>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</si>
  <si>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</si>
  <si>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</si>
  <si>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</si>
  <si>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</si>
  <si>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</si>
  <si>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</si>
  <si>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</si>
  <si>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</si>
  <si>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</si>
  <si>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</si>
  <si>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</si>
  <si>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</si>
  <si>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</si>
  <si>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</si>
  <si>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</si>
  <si>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</si>
  <si>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</si>
  <si>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</si>
  <si>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</si>
  <si>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</si>
  <si>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</si>
  <si>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</si>
  <si>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</si>
  <si>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</si>
  <si>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</si>
  <si>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</si>
  <si>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</si>
  <si>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</si>
  <si>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</si>
  <si>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</si>
  <si>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</si>
  <si>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</si>
  <si>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</si>
  <si>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</si>
  <si>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</si>
  <si>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</si>
  <si>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</si>
  <si>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</si>
  <si>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</si>
  <si>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</si>
  <si>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</si>
  <si>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</si>
  <si>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</si>
  <si>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</si>
  <si>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</si>
  <si>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</si>
  <si>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</si>
  <si>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</si>
  <si>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</si>
  <si>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</si>
  <si>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</si>
  <si>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</si>
  <si>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</si>
  <si>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</si>
  <si>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</si>
  <si>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</si>
  <si>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</si>
  <si>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</si>
  <si>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</si>
  <si>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</si>
  <si>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</si>
  <si>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</si>
  <si>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</si>
  <si>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</si>
  <si>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</si>
  <si>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</si>
  <si>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</si>
  <si>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</si>
  <si>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</si>
  <si>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</si>
  <si>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</si>
  <si>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</si>
  <si>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</si>
  <si>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</si>
  <si>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</si>
  <si>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</si>
  <si>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</si>
  <si>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</si>
  <si>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</si>
  <si>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</si>
  <si>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</si>
  <si>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</si>
  <si>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</si>
  <si>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</si>
  <si>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</si>
  <si>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</si>
  <si>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</si>
  <si>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</si>
  <si>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</si>
  <si>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</si>
  <si>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</si>
  <si>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</si>
  <si>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</si>
  <si>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</si>
  <si>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</si>
  <si>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</si>
  <si>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</si>
  <si>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</si>
  <si>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</si>
  <si>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</si>
  <si>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</si>
  <si>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</si>
  <si>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</si>
  <si>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</si>
  <si>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</si>
  <si>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</si>
  <si>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</si>
  <si>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</si>
  <si>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</si>
  <si>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</si>
  <si>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</si>
  <si>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</si>
  <si>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</si>
  <si>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</si>
  <si>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</si>
  <si>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</si>
  <si>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</si>
  <si>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</si>
  <si>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</si>
  <si>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</si>
  <si>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</si>
  <si>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</si>
  <si>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</si>
  <si>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</si>
  <si>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</si>
  <si>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</si>
  <si>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</si>
  <si>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</si>
  <si>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</si>
  <si>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</si>
  <si>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</si>
  <si>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</si>
  <si>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</si>
  <si>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</si>
  <si>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</si>
  <si>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</si>
  <si>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</si>
  <si>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</si>
  <si>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</si>
  <si>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</si>
  <si>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</si>
  <si>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</si>
  <si>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</si>
  <si>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</si>
  <si>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</si>
  <si>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</si>
  <si>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</si>
  <si>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</si>
  <si>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</si>
  <si>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</si>
  <si>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</si>
  <si>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</si>
  <si>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</si>
  <si>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</si>
  <si>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</si>
  <si>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</si>
  <si>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</si>
  <si>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</si>
  <si>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</si>
  <si>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</si>
  <si>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</si>
  <si>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</si>
  <si>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</si>
  <si>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</si>
  <si>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</si>
  <si>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</si>
  <si>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</si>
  <si>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</si>
  <si>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</si>
  <si>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</si>
  <si>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</si>
  <si>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</si>
  <si>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</si>
  <si>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</si>
  <si>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</si>
  <si>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</si>
  <si>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</si>
  <si>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</si>
  <si>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</si>
  <si>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</si>
  <si>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</si>
  <si>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</si>
  <si>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</si>
  <si>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</si>
  <si>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</si>
  <si>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</si>
  <si>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</si>
  <si>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</si>
  <si>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</si>
  <si>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</si>
  <si>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</si>
  <si>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</si>
  <si>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</si>
  <si>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</si>
  <si>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</si>
  <si>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</si>
  <si>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</si>
  <si>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</si>
  <si>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</si>
  <si>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</si>
  <si>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</si>
  <si>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</si>
  <si>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</si>
  <si>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</si>
  <si>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</si>
  <si>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</si>
  <si>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</si>
  <si>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</si>
  <si>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</si>
  <si>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</si>
  <si>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</si>
  <si>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</si>
  <si>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</si>
  <si>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</si>
  <si>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</si>
  <si>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</si>
  <si>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</si>
  <si>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</si>
  <si>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</si>
  <si>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</si>
  <si>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</si>
  <si>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</si>
  <si>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</si>
  <si>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</si>
  <si>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</si>
  <si>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</si>
  <si>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</si>
  <si>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</si>
  <si>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</si>
  <si>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</si>
  <si>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</si>
  <si>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</si>
  <si>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</si>
  <si>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</si>
  <si>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</si>
  <si>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</si>
  <si>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</si>
  <si>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</si>
  <si>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</si>
  <si>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</si>
  <si>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</si>
  <si>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</si>
  <si>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</si>
  <si>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</si>
  <si>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</si>
  <si>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</si>
  <si>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</si>
  <si>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</si>
  <si>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</si>
  <si>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</si>
  <si>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</si>
  <si>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</si>
  <si>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</si>
  <si>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</si>
  <si>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</si>
  <si>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</si>
  <si>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</si>
  <si>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</si>
  <si>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</si>
  <si>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</si>
  <si>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</si>
  <si>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</si>
  <si>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</si>
  <si>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</si>
  <si>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</si>
  <si>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</si>
  <si>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</si>
  <si>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</si>
  <si>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</si>
  <si>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</si>
  <si>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</si>
  <si>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</si>
  <si>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</si>
  <si>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</si>
  <si>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</si>
  <si>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</si>
  <si>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</si>
  <si>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</si>
  <si>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</si>
  <si>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</si>
  <si>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</si>
  <si>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</si>
  <si>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</si>
  <si>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</si>
  <si>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</si>
  <si>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</si>
  <si>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</si>
  <si>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</si>
  <si>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</si>
  <si>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</si>
  <si>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</si>
  <si>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</si>
  <si>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</si>
  <si>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</si>
  <si>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</si>
  <si>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</si>
  <si>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</si>
  <si>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</si>
  <si>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</si>
  <si>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</si>
  <si>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</si>
  <si>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</si>
  <si>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</si>
  <si>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</si>
  <si>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</si>
  <si>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</si>
  <si>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</si>
  <si>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</si>
  <si>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</si>
  <si>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</si>
  <si>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</si>
  <si>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</si>
  <si>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</si>
  <si>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</si>
  <si>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</si>
  <si>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</si>
  <si>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</si>
  <si>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</si>
  <si>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</si>
  <si>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</si>
  <si>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</si>
  <si>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</si>
  <si>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</si>
  <si>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</si>
  <si>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</si>
  <si>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</si>
  <si>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</si>
  <si>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</si>
  <si>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</si>
  <si>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</si>
  <si>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</si>
  <si>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</si>
  <si>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</si>
  <si>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</si>
  <si>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</si>
  <si>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</si>
  <si>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</si>
  <si>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</si>
  <si>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</si>
  <si>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</si>
  <si>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</si>
  <si>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</si>
  <si>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</si>
  <si>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</si>
  <si>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</si>
  <si>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</si>
  <si>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</si>
  <si>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</si>
  <si>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</si>
  <si>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</si>
  <si>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</si>
  <si>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</si>
  <si>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</si>
  <si>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</si>
  <si>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</si>
  <si>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</si>
  <si>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</si>
  <si>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</si>
  <si>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</si>
  <si>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</si>
  <si>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</si>
  <si>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</si>
  <si>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</si>
  <si>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</si>
  <si>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</si>
  <si>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</si>
  <si>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</si>
  <si>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</si>
  <si>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</si>
  <si>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</si>
  <si>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</si>
  <si>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</si>
  <si>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</si>
  <si>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</si>
  <si>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</si>
  <si>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</si>
  <si>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</si>
  <si>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</si>
  <si>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</si>
  <si>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</si>
  <si>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</si>
  <si>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</si>
  <si>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</si>
  <si>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</si>
  <si>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</si>
  <si>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</si>
  <si>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</si>
  <si>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</si>
  <si>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</si>
  <si>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</si>
  <si>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</si>
  <si>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</si>
  <si>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</si>
  <si>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</si>
  <si>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</si>
  <si>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</si>
  <si>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</si>
  <si>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</si>
  <si>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</si>
  <si>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</si>
  <si>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</si>
  <si>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</si>
  <si>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</si>
  <si>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</si>
  <si>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</si>
  <si>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</si>
  <si>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</si>
  <si>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</si>
  <si>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</si>
  <si>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</si>
  <si>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</si>
  <si>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</si>
  <si>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</si>
  <si>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</si>
  <si>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</si>
  <si>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</si>
  <si>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</si>
  <si>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</si>
  <si>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</si>
  <si>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</si>
  <si>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</si>
  <si>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</si>
  <si>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</si>
  <si>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</si>
  <si>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</si>
  <si>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</si>
  <si>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</si>
  <si>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</si>
  <si>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</si>
  <si>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</si>
  <si>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</si>
  <si>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</si>
  <si>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</si>
  <si>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</si>
  <si>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</si>
  <si>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</si>
  <si>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</si>
  <si>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</si>
  <si>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</si>
  <si>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</si>
  <si>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</si>
  <si>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</si>
  <si>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</si>
  <si>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</si>
  <si>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</si>
  <si>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</si>
  <si>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</si>
  <si>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</si>
  <si>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</si>
  <si>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</si>
  <si>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</si>
  <si>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</si>
  <si>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</si>
  <si>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</si>
  <si>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</si>
  <si>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</si>
  <si>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</si>
  <si>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</si>
  <si>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</si>
  <si>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</si>
  <si>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</si>
  <si>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</si>
  <si>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</si>
  <si>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</si>
  <si>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</si>
  <si>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</si>
  <si>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</si>
  <si>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</si>
  <si>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</si>
  <si>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</si>
  <si>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</si>
  <si>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</si>
  <si>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</si>
  <si>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</si>
  <si>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</si>
  <si>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</si>
  <si>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</si>
  <si>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</si>
  <si>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</si>
  <si>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</si>
  <si>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</si>
  <si>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</si>
  <si>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</si>
  <si>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</si>
  <si>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</si>
  <si>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</si>
  <si>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</si>
  <si>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</si>
  <si>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</si>
  <si>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</si>
  <si>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</si>
  <si>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</si>
  <si>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</si>
  <si>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</si>
  <si>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</si>
  <si>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</si>
  <si>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</si>
  <si>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</si>
  <si>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</si>
  <si>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</si>
  <si>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</si>
  <si>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</si>
  <si>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</si>
  <si>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</si>
  <si>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</si>
  <si>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</si>
  <si>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</si>
  <si>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</si>
  <si>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</si>
  <si>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</si>
  <si>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</si>
  <si>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</si>
  <si>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</si>
  <si>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</si>
  <si>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</si>
  <si>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</si>
  <si>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</si>
  <si>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</si>
  <si>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</si>
  <si>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</si>
  <si>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</si>
  <si>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</si>
  <si>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</si>
  <si>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</si>
  <si>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</si>
  <si>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</si>
  <si>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</si>
  <si>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</si>
  <si>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</si>
  <si>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</si>
  <si>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</si>
  <si>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</si>
  <si>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</si>
  <si>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</si>
  <si>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</si>
  <si>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</si>
  <si>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</si>
  <si>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</si>
  <si>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</si>
  <si>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</si>
  <si>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</si>
  <si>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</si>
  <si>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</si>
  <si>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</si>
  <si>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</si>
  <si>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</si>
  <si>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</si>
  <si>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</si>
  <si>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</si>
  <si>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</si>
  <si>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</si>
  <si>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</si>
  <si>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</si>
  <si>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</si>
  <si>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</si>
  <si>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</si>
  <si>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</si>
  <si>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</si>
  <si>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</si>
  <si>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</si>
  <si>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</si>
  <si>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</si>
  <si>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</si>
  <si>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</si>
  <si>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</si>
  <si>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</si>
  <si>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</si>
  <si>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</si>
  <si>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</si>
  <si>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</si>
  <si>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</si>
  <si>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</si>
  <si>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</si>
  <si>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</si>
  <si>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</si>
  <si>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</si>
  <si>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</si>
  <si>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</si>
  <si>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</si>
  <si>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</si>
  <si>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</si>
  <si>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</si>
  <si>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</si>
  <si>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</si>
  <si>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</si>
  <si>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</si>
  <si>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</si>
  <si>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</si>
  <si>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</si>
  <si>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</si>
  <si>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</si>
  <si>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</si>
  <si>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</si>
  <si>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</si>
  <si>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</si>
  <si>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</si>
  <si>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</si>
  <si>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</si>
  <si>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</si>
  <si>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</si>
  <si>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</si>
  <si>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</si>
  <si>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</si>
  <si>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</si>
  <si>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</si>
  <si>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</si>
  <si>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</si>
  <si>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</si>
  <si>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</si>
  <si>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</si>
  <si>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</si>
  <si>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</si>
  <si>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</si>
  <si>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</si>
  <si>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</si>
  <si>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</si>
  <si>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</si>
  <si>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</si>
  <si>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</si>
  <si>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</si>
  <si>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</si>
  <si>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</si>
  <si>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</si>
  <si>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</si>
  <si>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</si>
  <si>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</si>
  <si>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</si>
  <si>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</si>
  <si>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</si>
  <si>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</si>
  <si>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</si>
  <si>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</si>
  <si>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</si>
  <si>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</si>
  <si>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</si>
  <si>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</si>
  <si>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</si>
  <si>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</si>
  <si>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</si>
  <si>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</si>
  <si>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</si>
  <si>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</si>
  <si>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</si>
  <si>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</si>
  <si>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</si>
  <si>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</si>
  <si>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</si>
  <si>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</si>
  <si>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</si>
  <si>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</si>
  <si>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</si>
  <si>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</si>
  <si>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</si>
  <si>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</si>
  <si>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</si>
  <si>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</si>
  <si>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</si>
  <si>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</si>
  <si>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</si>
  <si>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</si>
  <si>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</si>
  <si>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</si>
  <si>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</si>
  <si>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</si>
  <si>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</si>
  <si>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</si>
  <si>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</si>
  <si>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</si>
  <si>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</si>
  <si>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</si>
  <si>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</si>
  <si>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</si>
  <si>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</si>
  <si>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</si>
  <si>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</si>
  <si>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</si>
  <si>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</si>
  <si>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</si>
  <si>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</si>
  <si>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</si>
  <si>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</si>
  <si>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</si>
  <si>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</si>
  <si>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</si>
  <si>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</si>
  <si>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</si>
  <si>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</si>
  <si>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</si>
  <si>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</si>
  <si>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</si>
  <si>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</si>
  <si>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</si>
  <si>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</si>
  <si>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</si>
  <si>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</si>
  <si>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</si>
  <si>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</si>
  <si>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</si>
  <si>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</si>
  <si>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</si>
  <si>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</si>
  <si>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</si>
  <si>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</si>
  <si>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</si>
  <si>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</si>
  <si>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</si>
  <si>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</si>
  <si>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</si>
  <si>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</si>
  <si>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</si>
  <si>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</si>
  <si>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</si>
  <si>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</si>
  <si>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</si>
  <si>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</si>
  <si>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</si>
  <si>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</si>
  <si>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</si>
  <si>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</si>
  <si>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</si>
  <si>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</si>
  <si>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</si>
  <si>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</si>
  <si>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</si>
  <si>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</si>
  <si>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</si>
  <si>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</si>
  <si>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</si>
  <si>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</si>
  <si>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</si>
  <si>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</si>
  <si>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</si>
  <si>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</si>
  <si>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</si>
  <si>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</si>
  <si>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</si>
  <si>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</si>
  <si>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</si>
  <si>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</si>
  <si>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</si>
  <si>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</si>
  <si>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</si>
  <si>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</si>
  <si>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</si>
  <si>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</si>
  <si>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</si>
  <si>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</si>
  <si>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</si>
  <si>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</si>
  <si>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</si>
  <si>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</si>
  <si>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</si>
  <si>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</si>
  <si>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</si>
  <si>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</si>
  <si>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</si>
  <si>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</si>
  <si>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</si>
  <si>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</si>
  <si>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</si>
  <si>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</si>
  <si>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</si>
  <si>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</si>
  <si>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</si>
  <si>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</si>
  <si>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</si>
  <si>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</si>
  <si>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</si>
  <si>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</si>
  <si>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</si>
  <si>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</si>
  <si>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</si>
  <si>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</si>
  <si>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</si>
  <si>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</si>
  <si>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</si>
  <si>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</si>
  <si>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</si>
  <si>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ZMA-ZLI</t>
  </si>
  <si>
    <t>ZLMAZLI</t>
  </si>
  <si>
    <t>Solda - Condicionada à temperatura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</si>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</sst>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tabSelected="1" zoomScaleNormal="100" workbookViewId="0">
      <pane xSplit="4" topLeftCell="E355" activePane="topRight" state="frozen"/>
      <selection pane="topRight" activeCell="H366" sqref="H3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8.3333333333333329E-2</v>
      </c>
      <c r="Q346" s="118">
        <v>1792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178</v>
      </c>
      <c r="J347" s="118">
        <v>73</v>
      </c>
      <c r="K347" s="118">
        <v>42</v>
      </c>
      <c r="L347" s="118" t="s">
        <v>520</v>
      </c>
      <c r="M347" s="142" t="s">
        <v>1864</v>
      </c>
      <c r="N347" s="142" t="s">
        <v>1865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ZLI</v>
      </c>
      <c r="AM347" s="118" t="str">
        <f>IF(BS_CONTROLE[[#This Row],[Entre - Estações]]=0, "-", BS_CONTROLE[[#This Row],[Entre - Estações]])</f>
        <v>ZMA-ZLI</v>
      </c>
      <c r="AN347" s="118" t="str">
        <f>IF(BS_CONTROLE[[#This Row],[SB]]=0, "-", BS_CONTROLE[[#This Row],[SB]])</f>
        <v>ZLMAZLI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 t="str">
        <f>D351&amp;B351</f>
        <v>ANTÔNIO (TP-713)45955</v>
      </c>
      <c r="B351" s="115">
        <v>45955</v>
      </c>
      <c r="C351" s="9">
        <f>IF(BS_CONTROLE[[#This Row],[DATA]]="","",WEEKNUM(BS_CONTROLE[[#This Row],[DATA]]))</f>
        <v>43</v>
      </c>
      <c r="D351" s="162" t="s">
        <v>937</v>
      </c>
      <c r="E351" s="47">
        <v>307</v>
      </c>
      <c r="F351" s="141" t="s">
        <v>874</v>
      </c>
      <c r="G351" s="10"/>
      <c r="H351" s="190" t="s">
        <v>520</v>
      </c>
      <c r="I351" s="119" t="s">
        <v>520</v>
      </c>
      <c r="J351" s="118">
        <v>71</v>
      </c>
      <c r="K351" s="142">
        <v>244</v>
      </c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1" s="142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1" s="119">
        <v>0.375</v>
      </c>
      <c r="P351" s="119">
        <v>6.25E-2</v>
      </c>
      <c r="Q351" s="118">
        <v>1</v>
      </c>
      <c r="R351" s="11" t="str">
        <f>IFERROR(_xlfn.XLOOKUP(F351, BS_ATIVIDADE[ATIVIDADE],BS_ATIVIDADE[UNIDADE] ), "*")</f>
        <v>Nº DE SOLDA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1" s="118" t="s">
        <v>1417</v>
      </c>
      <c r="W351" s="118" t="s">
        <v>1866</v>
      </c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PDM - SOLDA</v>
      </c>
      <c r="AJ351" s="10" t="str">
        <f>IF(BS_CONTROLE[[#This Row],[Atividade]]=0, "-", BS_CONTROLE[[#This Row],[Atividade]])</f>
        <v>PDM - SOLDA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ZTO-ZOI</v>
      </c>
      <c r="AN351" s="118">
        <f>IF(BS_CONTROLE[[#This Row],[SB]]=0, "-", BS_CONTROLE[[#This Row],[SB]])</f>
        <v>2432441</v>
      </c>
      <c r="AO351" s="118">
        <f>IF(BS_CONTROLE[[#This Row],[SUB]]=0, "-", BS_CONTROLE[[#This Row],[SUB]])</f>
        <v>71</v>
      </c>
      <c r="AP351" s="118">
        <f>BS_CONTROLE[[#This Row],[KM - Inicio]]</f>
        <v>244</v>
      </c>
      <c r="AQ351" s="118">
        <f>BS_CONTROLE[[#This Row],[KM - Inicio]]</f>
        <v>244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Nº DE SOLDA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1" s="190" t="str">
        <f>BS_CONTROLE[[#This Row],[Responsavel pelo boletim]]</f>
        <v>Antônio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Produção e Intervalo</v>
      </c>
      <c r="BR351" s="22">
        <f>IF(OR(B351="",F352=""),"*",AY351/P352)</f>
        <v>0</v>
      </c>
      <c r="BS351" s="22">
        <f>IF(OR(B351="",F352=""),"*",BA351/Q352)</f>
        <v>0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IFERROR(_xlfn.XLOOKUP(F352, BS_ATIVIDADE[ATIVIDADE],BS_ATIVIDADE[UNIDADE] ), "*")</f>
        <v>BINÁRIO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1867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>
        <v>70</v>
      </c>
      <c r="K353" s="118">
        <v>82.355000000000004</v>
      </c>
      <c r="L353" s="118" t="s">
        <v>520</v>
      </c>
      <c r="M353" s="142" t="s">
        <v>1868</v>
      </c>
      <c r="N353" s="142" t="s">
        <v>1869</v>
      </c>
      <c r="O353" s="119">
        <v>0.41666666666666669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18" t="s">
        <v>1760</v>
      </c>
      <c r="W353" s="118" t="s">
        <v>1870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ZAC-N</v>
      </c>
      <c r="AN353" s="118" t="str">
        <f>IF(BS_CONTROLE[[#This Row],[SB]]=0, "-", BS_CONTROLE[[#This Row],[SB]])</f>
        <v>ZACN</v>
      </c>
      <c r="AO353" s="118">
        <f>IF(BS_CONTROLE[[#This Row],[SUB]]=0, "-", BS_CONTROLE[[#This Row],[SUB]])</f>
        <v>70</v>
      </c>
      <c r="AP353" s="118">
        <f>BS_CONTROLE[[#This Row],[KM - Inicio]]</f>
        <v>82.355000000000004</v>
      </c>
      <c r="AQ353" s="118">
        <f>BS_CONTROLE[[#This Row],[KM - Inicio]]</f>
        <v>82.355000000000004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90" t="str">
        <f>BS_CONTROLE[[#This Row],[Responsavel pelo boletim]]</f>
        <v>Jair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IF(OR(B353="",F353=""),"*",AY353/P353)</f>
        <v>0</v>
      </c>
      <c r="BS353" s="22">
        <f>IF(OR(B353="",F353=""),"*",BA353/Q353)</f>
        <v>0</v>
      </c>
      <c r="BT353" s="8" t="str">
        <f>IF(BN353="","",SUBSTITUTE(BM353," ","")&amp;SUBSTITUTE(BN353," ",""))</f>
        <v/>
      </c>
    </row>
    <row r="354" spans="1:72">
      <c r="A354" s="148" t="str">
        <f>D354&amp;B354</f>
        <v>KLECIO (TP-699)45955</v>
      </c>
      <c r="B354" s="115">
        <v>45955</v>
      </c>
      <c r="C354" s="9">
        <f>IF(BS_CONTROLE[[#This Row],[DATA]]="","",WEEKNUM(BS_CONTROLE[[#This Row],[DATA]]))</f>
        <v>43</v>
      </c>
      <c r="D354" s="117" t="s">
        <v>984</v>
      </c>
      <c r="E354" s="47">
        <v>320</v>
      </c>
      <c r="F354" s="141" t="s">
        <v>874</v>
      </c>
      <c r="G354" s="10" t="str">
        <f>IF(D354="","*",VLOOKUP(F354,BS_ATIVIDADE[],3,FALSE))</f>
        <v>SOLDA</v>
      </c>
      <c r="H354" s="190" t="s">
        <v>520</v>
      </c>
      <c r="I354" s="119" t="s">
        <v>520</v>
      </c>
      <c r="J354" s="118">
        <v>70</v>
      </c>
      <c r="K354" s="118">
        <v>81.599999999999994</v>
      </c>
      <c r="L354" s="118" t="s">
        <v>520</v>
      </c>
      <c r="M354" s="142" t="s">
        <v>1871</v>
      </c>
      <c r="N354" s="142" t="s">
        <v>124</v>
      </c>
      <c r="O354" s="119">
        <v>0.375</v>
      </c>
      <c r="P354" s="119">
        <v>6.25E-2</v>
      </c>
      <c r="Q354" s="118">
        <v>1</v>
      </c>
      <c r="R354" s="11" t="str">
        <f>IFERROR(_xlfn.XLOOKUP(F354, BS_ATIVIDADE[ATIVIDADE],BS_ATIVIDADE[UNIDADE] ), "*")</f>
        <v>Nº DE SOLDA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18" t="s">
        <v>1134</v>
      </c>
      <c r="W354" s="118" t="s">
        <v>1872</v>
      </c>
      <c r="X354" s="117" t="s">
        <v>522</v>
      </c>
      <c r="Y354" s="144"/>
      <c r="Z354" s="117"/>
      <c r="AA354" s="118" t="s">
        <v>520</v>
      </c>
      <c r="AB354" s="116" t="s">
        <v>520</v>
      </c>
      <c r="AC354" s="116" t="s">
        <v>520</v>
      </c>
      <c r="AD354" s="120" t="s">
        <v>520</v>
      </c>
      <c r="AE354" s="120" t="s">
        <v>520</v>
      </c>
      <c r="AF354" s="120" t="s">
        <v>520</v>
      </c>
      <c r="AG354" s="120" t="s">
        <v>520</v>
      </c>
      <c r="AH354" s="17"/>
      <c r="AI354" s="141" t="str">
        <f>IF(BS_CONTROLE[[#This Row],[Atividade]]=0, "-", BS_CONTROLE[[#This Row],[Atividade]])</f>
        <v>PDM - SOLDA</v>
      </c>
      <c r="AJ354" s="10" t="str">
        <f>IF(BS_CONTROLE[[#This Row],[Atividade]]=0, "-", BS_CONTROLE[[#This Row],[Atividade]])</f>
        <v>PDM - SOLDA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ZAC-2</v>
      </c>
      <c r="AN354" s="118" t="str">
        <f>IF(BS_CONTROLE[[#This Row],[SB]]=0, "-", BS_CONTROLE[[#This Row],[SB]])</f>
        <v>ZAC2</v>
      </c>
      <c r="AO354" s="118">
        <f>IF(BS_CONTROLE[[#This Row],[SUB]]=0, "-", BS_CONTROLE[[#This Row],[SUB]])</f>
        <v>70</v>
      </c>
      <c r="AP354" s="118">
        <f>BS_CONTROLE[[#This Row],[KM - Inicio]]</f>
        <v>81.599999999999994</v>
      </c>
      <c r="AQ354" s="118">
        <f>BS_CONTROLE[[#This Row],[KM - Inicio]]</f>
        <v>81.599999999999994</v>
      </c>
      <c r="AR354" s="121"/>
      <c r="AS354" s="121"/>
      <c r="AT354" s="121"/>
      <c r="AU354" s="168"/>
      <c r="AV354" s="168"/>
      <c r="AW354" s="16"/>
      <c r="AX354" s="16"/>
      <c r="AY354" s="13">
        <f>IF(D354="","*",IFERROR(IF(ISODD(COUNT(AS354:AX354)),"ERRO",SUM((AT354-AS354),(AV354-AU354),(AX354-AW354))),"ERRO"))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Nº DE SOLDA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90" t="str">
        <f>BS_CONTROLE[[#This Row],[Responsavel pelo boletim]]</f>
        <v>Klécio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Produção e Intervalo</v>
      </c>
      <c r="BR354" s="22">
        <f>IF(OR(B354="",F354=""),"*",AY354/P354)</f>
        <v>0</v>
      </c>
      <c r="BS354" s="22">
        <f>IF(OR(B354="",F354=""),"*",BA354/Q354)</f>
        <v>0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>V4045956</v>
      </c>
      <c r="B356" s="115">
        <v>45956</v>
      </c>
      <c r="C356" s="9">
        <f>IF(BS_CONTROLE[[#This Row],[DATA]]="","",WEEKNUM(BS_CONTROLE[[#This Row],[DATA]]))</f>
        <v>44</v>
      </c>
      <c r="D356" s="117" t="s">
        <v>854</v>
      </c>
      <c r="E356" s="47">
        <v>303</v>
      </c>
      <c r="F356" s="141" t="s">
        <v>797</v>
      </c>
      <c r="G356" s="10" t="str">
        <f>IF(D356="","*",VLOOKUP(F356,BS_ATIVIDADE[],3,FALSE))</f>
        <v>MECANIZAÇÃO - SOCADORA</v>
      </c>
      <c r="H356" s="190" t="s">
        <v>1142</v>
      </c>
      <c r="I356" s="119" t="s">
        <v>1142</v>
      </c>
      <c r="J356" s="118">
        <v>73</v>
      </c>
      <c r="K356" s="118">
        <v>116</v>
      </c>
      <c r="L356" s="118">
        <v>129</v>
      </c>
      <c r="M356" s="142" t="s">
        <v>278</v>
      </c>
      <c r="N356" s="142" t="s">
        <v>1828</v>
      </c>
      <c r="O356" s="119">
        <v>0.375</v>
      </c>
      <c r="P356" s="119">
        <v>8.3333333333333329E-2</v>
      </c>
      <c r="Q356" s="118">
        <v>1792</v>
      </c>
      <c r="R356" s="11" t="str">
        <f>IFERROR(_xlfn.XLOOKUP(F356, BS_ATIVIDADE[ATIVIDADE],BS_ATIVIDADE[UNIDADE] ), "*")</f>
        <v>M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6" s="118" t="s">
        <v>1814</v>
      </c>
      <c r="W356" s="118" t="s">
        <v>1829</v>
      </c>
      <c r="X356" s="117" t="s">
        <v>522</v>
      </c>
      <c r="Y356" s="144"/>
      <c r="Z356" s="117"/>
      <c r="AA356" s="118">
        <v>1</v>
      </c>
      <c r="AB356" s="116" t="s">
        <v>512</v>
      </c>
      <c r="AC356" s="116" t="s">
        <v>506</v>
      </c>
      <c r="AD356" s="120">
        <v>0.29166666666666669</v>
      </c>
      <c r="AE356" s="118">
        <v>6240</v>
      </c>
      <c r="AF356" s="118">
        <v>6200</v>
      </c>
      <c r="AG356" s="118" t="s">
        <v>520</v>
      </c>
      <c r="AH356" s="17"/>
      <c r="AI356" s="141" t="str">
        <f>IF(BS_CONTROLE[[#This Row],[Atividade]]=0, "-", BS_CONTROLE[[#This Row],[Atividade]])</f>
        <v>MECANIZAÇÃO - SOCADORA</v>
      </c>
      <c r="AJ356" s="10" t="str">
        <f>IF(BS_CONTROLE[[#This Row],[Atividade]]=0, "-", BS_CONTROLE[[#This Row],[Atividade]])</f>
        <v>MECANIZAÇÃO - SOCADORA</v>
      </c>
      <c r="AK356" s="35" t="str">
        <f>BS_CONTROLE[[#This Row],[Local - Partida]]</f>
        <v>ZPN</v>
      </c>
      <c r="AL356" s="35" t="str">
        <f>BS_CONTROLE[[#This Row],[Local - Encerramento]]</f>
        <v>ZPN</v>
      </c>
      <c r="AM356" s="118" t="str">
        <f>IF(BS_CONTROLE[[#This Row],[Entre - Estações]]=0, "-", BS_CONTROLE[[#This Row],[Entre - Estações]])</f>
        <v>ZJC-ZXB</v>
      </c>
      <c r="AN356" s="118" t="str">
        <f>IF(BS_CONTROLE[[#This Row],[SB]]=0, "-", BS_CONTROLE[[#This Row],[SB]])</f>
        <v>ZJC1/ZJC120</v>
      </c>
      <c r="AO356" s="118">
        <f>IF(BS_CONTROLE[[#This Row],[SUB]]=0, "-", BS_CONTROLE[[#This Row],[SUB]])</f>
        <v>73</v>
      </c>
      <c r="AP356" s="118">
        <f>BS_CONTROLE[[#This Row],[KM - Inicio]]</f>
        <v>116</v>
      </c>
      <c r="AQ356" s="118">
        <f>BS_CONTROLE[[#This Row],[KM - Inicio]]</f>
        <v>116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M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6" s="190" t="str">
        <f>BS_CONTROLE[[#This Row],[Responsavel pelo boletim]]</f>
        <v xml:space="preserve">Antonioni 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>V8845956</v>
      </c>
      <c r="B357" s="115">
        <v>45956</v>
      </c>
      <c r="C357" s="9">
        <f>IF(BS_CONTROLE[[#This Row],[DATA]]="","",WEEKNUM(BS_CONTROLE[[#This Row],[DATA]]))</f>
        <v>44</v>
      </c>
      <c r="D357" s="117" t="s">
        <v>888</v>
      </c>
      <c r="E357" s="47">
        <v>323</v>
      </c>
      <c r="F357" s="141" t="s">
        <v>706</v>
      </c>
      <c r="G357" s="10" t="str">
        <f>IF(D357="","*",VLOOKUP(F357,BS_ATIVIDADE[],3,FALSE))</f>
        <v>OUTROS</v>
      </c>
      <c r="H357" s="190" t="s">
        <v>178</v>
      </c>
      <c r="I357" s="119" t="s">
        <v>1873</v>
      </c>
      <c r="J357" s="118">
        <v>70</v>
      </c>
      <c r="K357" s="118">
        <v>104</v>
      </c>
      <c r="L357" s="118" t="s">
        <v>520</v>
      </c>
      <c r="M357" s="142" t="s">
        <v>1874</v>
      </c>
      <c r="N357" s="142" t="s">
        <v>1875</v>
      </c>
      <c r="O357" s="119">
        <v>0.375</v>
      </c>
      <c r="P357" s="119">
        <v>4.1666666666666664E-2</v>
      </c>
      <c r="Q357" s="118">
        <v>1</v>
      </c>
      <c r="R357" s="11" t="str">
        <f>IFERROR(_xlfn.XLOOKUP(F357, BS_ATIVIDADE[ATIVIDADE],BS_ATIVIDADE[UNIDADE] ), "*")</f>
        <v>BINÁRIO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18" t="s">
        <v>1814</v>
      </c>
      <c r="W357" s="118" t="s">
        <v>1284</v>
      </c>
      <c r="X357" s="117" t="s">
        <v>522</v>
      </c>
      <c r="Y357" s="144"/>
      <c r="Z357" s="117"/>
      <c r="AA357" s="118">
        <v>1</v>
      </c>
      <c r="AB357" s="116" t="s">
        <v>512</v>
      </c>
      <c r="AC357" s="116" t="s">
        <v>506</v>
      </c>
      <c r="AD357" s="120">
        <v>0.29166666666666669</v>
      </c>
      <c r="AE357" s="118">
        <v>6240</v>
      </c>
      <c r="AF357" s="118">
        <v>6200</v>
      </c>
      <c r="AG357" s="118" t="s">
        <v>520</v>
      </c>
      <c r="AH357" s="17"/>
      <c r="AI357" s="141" t="str">
        <f>IF(BS_CONTROLE[[#This Row],[Atividade]]=0, "-", BS_CONTROLE[[#This Row],[Atividade]])</f>
        <v>DESLOCAMENTO</v>
      </c>
      <c r="AJ357" s="10" t="str">
        <f>IF(BS_CONTROLE[[#This Row],[Atividade]]=0, "-", BS_CONTROLE[[#This Row],[Atividade]])</f>
        <v>DESLOCAMENTO</v>
      </c>
      <c r="AK357" s="35" t="str">
        <f>BS_CONTROLE[[#This Row],[Local - Partida]]</f>
        <v>ZLI</v>
      </c>
      <c r="AL357" s="35" t="str">
        <f>BS_CONTROLE[[#This Row],[Local - Encerramento]]</f>
        <v>ZBV</v>
      </c>
      <c r="AM357" s="118" t="str">
        <f>IF(BS_CONTROLE[[#This Row],[Entre - Estações]]=0, "-", BS_CONTROLE[[#This Row],[Entre - Estações]])</f>
        <v>ZLI-ZBV</v>
      </c>
      <c r="AN357" s="118" t="str">
        <f>IF(BS_CONTROLE[[#This Row],[SB]]=0, "-", BS_CONTROLE[[#This Row],[SB]])</f>
        <v>ZLIZBV</v>
      </c>
      <c r="AO357" s="118">
        <f>IF(BS_CONTROLE[[#This Row],[SUB]]=0, "-", BS_CONTROLE[[#This Row],[SUB]])</f>
        <v>70</v>
      </c>
      <c r="AP357" s="118">
        <f>BS_CONTROLE[[#This Row],[KM - Inicio]]</f>
        <v>104</v>
      </c>
      <c r="AQ357" s="118">
        <f>BS_CONTROLE[[#This Row],[KM - Inicio]]</f>
        <v>104</v>
      </c>
      <c r="AR357" s="121"/>
      <c r="AS357" s="121"/>
      <c r="AT357" s="121"/>
      <c r="AU357" s="168"/>
      <c r="AV357" s="168"/>
      <c r="AW357" s="16"/>
      <c r="AX357" s="16"/>
      <c r="AY357" s="13">
        <f>IF(D357="","*",IFERROR(IF(ISODD(COUNT(AS357:AX357)),"ERRO",SUM((AT357-AS357),(AV357-AU357),(AX357-AW357))),"ERRO"))</f>
        <v>0</v>
      </c>
      <c r="AZ357" s="202"/>
      <c r="BA357" s="122"/>
      <c r="BB357" s="11" t="str">
        <f>IFERROR(_xlfn.XLOOKUP(AI357, BS_ATIVIDADE[ATIVIDADE],BS_ATIVIDADE[UNIDADE] ), "*")</f>
        <v>BINÁRIO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90" t="str">
        <f>BS_CONTROLE[[#This Row],[Responsavel pelo boletim]]</f>
        <v xml:space="preserve">Antonioni 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Produção e Intervalo</v>
      </c>
      <c r="BR357" s="22">
        <f>IF(OR(B357="",F357=""),"*",AY357/P357)</f>
        <v>0</v>
      </c>
      <c r="BS357" s="22">
        <f>IF(OR(B357="",F357=""),"*",BA357/Q357)</f>
        <v>0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>V9745956</v>
      </c>
      <c r="B359" s="115">
        <v>45956</v>
      </c>
      <c r="C359" s="9">
        <f>IF(BS_CONTROLE[[#This Row],[DATA]]="","",WEEKNUM(BS_CONTROLE[[#This Row],[DATA]]))</f>
        <v>44</v>
      </c>
      <c r="D359" s="162" t="s">
        <v>902</v>
      </c>
      <c r="E359" s="226"/>
      <c r="F359" s="141" t="s">
        <v>715</v>
      </c>
      <c r="G359" s="10" t="str">
        <f>IF(D359="","*",VLOOKUP(F359,BS_ATIVIDADE[],3,FALSE))</f>
        <v>DETECÇÃO</v>
      </c>
      <c r="H359" s="190" t="s">
        <v>134</v>
      </c>
      <c r="I359" s="119" t="s">
        <v>1873</v>
      </c>
      <c r="J359" s="118">
        <v>70</v>
      </c>
      <c r="K359" s="118">
        <v>97</v>
      </c>
      <c r="L359" s="118">
        <v>52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45</v>
      </c>
      <c r="R359" s="11" t="str">
        <f>IFERROR(_xlfn.XLOOKUP(F359, BS_ATIVIDADE[ATIVIDADE],BS_ATIVIDADE[UNIDADE] ), "*")</f>
        <v>KM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1703</v>
      </c>
      <c r="W359" s="118" t="s">
        <v>1803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520</v>
      </c>
      <c r="AD359" s="120">
        <v>0.29166666666666669</v>
      </c>
      <c r="AE359" s="118">
        <v>6597</v>
      </c>
      <c r="AF359" s="118" t="s">
        <v>520</v>
      </c>
      <c r="AG359" s="118" t="s">
        <v>520</v>
      </c>
      <c r="AH359" s="17"/>
      <c r="AI359" s="141" t="str">
        <f>IF(BS_CONTROLE[[#This Row],[Atividade]]=0, "-", BS_CONTROLE[[#This Row],[Atividade]])</f>
        <v>DETECÇÃO - ULTRASSOM - SPERRY</v>
      </c>
      <c r="AJ359" s="10" t="str">
        <f>IF(BS_CONTROLE[[#This Row],[Atividade]]=0, "-", BS_CONTROLE[[#This Row],[Atividade]])</f>
        <v>DETECÇÃO - ULTRASSOM - SPERRY</v>
      </c>
      <c r="AK359" s="35" t="str">
        <f>BS_CONTROLE[[#This Row],[Local - Partida]]</f>
        <v>ZTT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ZTT-ZBV</v>
      </c>
      <c r="AN359" s="118" t="str">
        <f>IF(BS_CONTROLE[[#This Row],[SB]]=0, "-", BS_CONTROLE[[#This Row],[SB]])</f>
        <v>ZTTZBV</v>
      </c>
      <c r="AO359" s="118">
        <f>IF(BS_CONTROLE[[#This Row],[SUB]]=0, "-", BS_CONTROLE[[#This Row],[SUB]])</f>
        <v>70</v>
      </c>
      <c r="AP359" s="118">
        <f>BS_CONTROLE[[#This Row],[KM - Inicio]]</f>
        <v>97</v>
      </c>
      <c r="AQ359" s="118">
        <f>BS_CONTROLE[[#This Row],[KM - Inicio]]</f>
        <v>97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KM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>Vieira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>JOVÂNIO (TP-850)45957</v>
      </c>
      <c r="B362" s="115">
        <v>45957</v>
      </c>
      <c r="C362" s="9">
        <f>IF(BS_CONTROLE[[#This Row],[DATA]]="","",WEEKNUM(BS_CONTROLE[[#This Row],[DATA]]))</f>
        <v>44</v>
      </c>
      <c r="D362" s="117" t="s">
        <v>978</v>
      </c>
      <c r="E362" s="47">
        <v>300</v>
      </c>
      <c r="F362" s="141" t="s">
        <v>874</v>
      </c>
      <c r="G362" s="10" t="str">
        <f>IF(D362="","*",VLOOKUP(F362,BS_ATIVIDADE[],3,FALSE))</f>
        <v>SOLDA</v>
      </c>
      <c r="H362" s="190" t="s">
        <v>520</v>
      </c>
      <c r="I362" s="119" t="s">
        <v>520</v>
      </c>
      <c r="J362" s="118">
        <v>73</v>
      </c>
      <c r="K362" s="118">
        <v>423.05</v>
      </c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2" s="119">
        <v>0.375</v>
      </c>
      <c r="P362" s="119">
        <v>6.25E-2</v>
      </c>
      <c r="Q362" s="118">
        <v>1</v>
      </c>
      <c r="R362" s="11" t="str">
        <f>IFERROR(_xlfn.XLOOKUP(F362, BS_ATIVIDADE[ATIVIDADE],BS_ATIVIDADE[UNIDADE] ), "*")</f>
        <v>Nº DE SOLDA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18" t="s">
        <v>1493</v>
      </c>
      <c r="W362" s="118" t="s">
        <v>1866</v>
      </c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PDM - SOLDA</v>
      </c>
      <c r="AJ362" s="10" t="str">
        <f>IF(BS_CONTROLE[[#This Row],[Atividade]]=0, "-", BS_CONTROLE[[#This Row],[Atividade]])</f>
        <v>PDM - SOLDA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ZSF-ZRW</v>
      </c>
      <c r="AN362" s="118" t="str">
        <f>IF(BS_CONTROLE[[#This Row],[SB]]=0, "-", BS_CONTROLE[[#This Row],[SB]])</f>
        <v>ZSFZRW</v>
      </c>
      <c r="AO362" s="118">
        <f>IF(BS_CONTROLE[[#This Row],[SUB]]=0, "-", BS_CONTROLE[[#This Row],[SUB]])</f>
        <v>73</v>
      </c>
      <c r="AP362" s="118">
        <f>BS_CONTROLE[[#This Row],[KM - Inicio]]</f>
        <v>423.05</v>
      </c>
      <c r="AQ362" s="118">
        <f>BS_CONTROLE[[#This Row],[KM - Inicio]]</f>
        <v>423.05</v>
      </c>
      <c r="AR362" s="121"/>
      <c r="AS362" s="121"/>
      <c r="AT362" s="121"/>
      <c r="AU362" s="168"/>
      <c r="AV362" s="168"/>
      <c r="AW362" s="16"/>
      <c r="AX362" s="16"/>
      <c r="AY362" s="13">
        <f>IF(D362="","*",IFERROR(IF(ISODD(COUNT(AS362:AX362)),"ERRO",SUM((AT362-AS362),(AV362-AU362),(AX362-AW362))),"ERRO"))</f>
        <v>0</v>
      </c>
      <c r="AZ362" s="202"/>
      <c r="BA362" s="122"/>
      <c r="BB362" s="11" t="str">
        <f>IFERROR(_xlfn.XLOOKUP(AI362, BS_ATIVIDADE[ATIVIDADE],BS_ATIVIDADE[UNIDADE] ), "*")</f>
        <v>Nº DE SOLDA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90" t="str">
        <f>BS_CONTROLE[[#This Row],[Responsavel pelo boletim]]</f>
        <v>Jovânio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Produção e Intervalo</v>
      </c>
      <c r="BR362" s="22">
        <f>IF(OR(B362="",F362=""),"*",AY362/P362)</f>
        <v>0</v>
      </c>
      <c r="BS362" s="22">
        <f>IF(OR(B362="",F362=""),"*",BA362/Q362)</f>
        <v>0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1866</v>
      </c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45957</v>
      </c>
      <c r="B367" s="115">
        <v>45957</v>
      </c>
      <c r="C367" s="9">
        <f>IF(BS_CONTROLE[[#This Row],[DATA]]="","",WEEKNUM(BS_CONTROLE[[#This Row],[DATA]]))</f>
        <v>44</v>
      </c>
      <c r="D367" s="117"/>
      <c r="E367" s="47"/>
      <c r="F367" s="141"/>
      <c r="G367" s="10" t="str">
        <f>IF(D367="","*",VLOOKUP(F367,BS_ATIVIDADE[],3,FALSE))</f>
        <v>*</v>
      </c>
      <c r="H367" s="190" t="s">
        <v>215</v>
      </c>
      <c r="I367" s="119" t="s">
        <v>1878</v>
      </c>
      <c r="J367" s="118">
        <v>70</v>
      </c>
      <c r="K367" s="118">
        <v>168</v>
      </c>
      <c r="L367" s="118" t="s">
        <v>520</v>
      </c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ZIQ</v>
      </c>
      <c r="AL367" s="35" t="str">
        <f>BS_CONTROLE[[#This Row],[Local - Encerramento]]</f>
        <v>ZTR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>
        <f>IF(BS_CONTROLE[[#This Row],[SUB]]=0, "-", BS_CONTROLE[[#This Row],[SUB]])</f>
        <v>70</v>
      </c>
      <c r="AP367" s="118">
        <f>BS_CONTROLE[[#This Row],[KM - Inicio]]</f>
        <v>168</v>
      </c>
      <c r="AQ367" s="118">
        <f>BS_CONTROLE[[#This Row],[KM - Inicio]]</f>
        <v>168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>A7345957</v>
      </c>
      <c r="B372" s="115">
        <v>45957</v>
      </c>
      <c r="C372" s="9">
        <f>IF(BS_CONTROLE[[#This Row],[DATA]]="","",WEEKNUM(BS_CONTROLE[[#This Row],[DATA]]))</f>
        <v>44</v>
      </c>
      <c r="D372" s="117" t="s">
        <v>807</v>
      </c>
      <c r="E372" s="47">
        <v>333</v>
      </c>
      <c r="F372" s="141" t="s">
        <v>713</v>
      </c>
      <c r="G372" s="10" t="str">
        <f>IF(D372="","*",VLOOKUP(F372,BS_ATIVIDADE[],3,FALSE))</f>
        <v>DETECÇÃO</v>
      </c>
      <c r="H372" s="190" t="s">
        <v>215</v>
      </c>
      <c r="I372" s="119" t="s">
        <v>1878</v>
      </c>
      <c r="J372" s="118">
        <v>70</v>
      </c>
      <c r="K372" s="118">
        <v>168</v>
      </c>
      <c r="L372" s="118">
        <v>228</v>
      </c>
      <c r="M372" s="142" t="s">
        <v>1879</v>
      </c>
      <c r="N372" s="142" t="s">
        <v>1880</v>
      </c>
      <c r="O372" s="119">
        <v>0.39583333333333331</v>
      </c>
      <c r="P372" s="119">
        <v>4.1666666666666664E-2</v>
      </c>
      <c r="Q372" s="118">
        <v>60</v>
      </c>
      <c r="R372" s="11" t="str">
        <f>IFERROR(_xlfn.XLOOKUP(F372, BS_ATIVIDADE[ATIVIDADE],BS_ATIVIDADE[UNIDADE] ), "*")</f>
        <v>KM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2" s="118" t="s">
        <v>1283</v>
      </c>
      <c r="W372" s="118" t="s">
        <v>1794</v>
      </c>
      <c r="X372" s="117"/>
      <c r="Y372" s="144"/>
      <c r="Z372" s="117"/>
      <c r="AA372" s="118">
        <v>1</v>
      </c>
      <c r="AB372" s="116" t="s">
        <v>512</v>
      </c>
      <c r="AC372" s="116" t="s">
        <v>520</v>
      </c>
      <c r="AD372" s="120">
        <v>0.29166666666666669</v>
      </c>
      <c r="AE372" s="191">
        <v>6296</v>
      </c>
      <c r="AF372" s="191" t="s">
        <v>520</v>
      </c>
      <c r="AG372" s="191" t="s">
        <v>520</v>
      </c>
      <c r="AH372" s="17"/>
      <c r="AI372" s="141" t="str">
        <f>IF(BS_CONTROLE[[#This Row],[Atividade]]=0, "-", BS_CONTROLE[[#This Row],[Atividade]])</f>
        <v>DETECÇÃO - RONDA 7 DIAS</v>
      </c>
      <c r="AJ372" s="10" t="str">
        <f>IF(BS_CONTROLE[[#This Row],[Atividade]]=0, "-", BS_CONTROLE[[#This Row],[Atividade]])</f>
        <v>DETECÇÃO - RONDA 7 DIAS</v>
      </c>
      <c r="AK372" s="35" t="str">
        <f>BS_CONTROLE[[#This Row],[Local - Partida]]</f>
        <v>ZIQ</v>
      </c>
      <c r="AL372" s="35" t="str">
        <f>BS_CONTROLE[[#This Row],[Local - Encerramento]]</f>
        <v>ZTR</v>
      </c>
      <c r="AM372" s="118" t="str">
        <f>IF(BS_CONTROLE[[#This Row],[Entre - Estações]]=0, "-", BS_CONTROLE[[#This Row],[Entre - Estações]])</f>
        <v>ZIQ-ZTR</v>
      </c>
      <c r="AN372" s="118" t="str">
        <f>IF(BS_CONTROLE[[#This Row],[SB]]=0, "-", BS_CONTROLE[[#This Row],[SB]])</f>
        <v>ZIQZTR</v>
      </c>
      <c r="AO372" s="118">
        <f>IF(BS_CONTROLE[[#This Row],[SUB]]=0, "-", BS_CONTROLE[[#This Row],[SUB]])</f>
        <v>70</v>
      </c>
      <c r="AP372" s="118">
        <f>BS_CONTROLE[[#This Row],[KM - Inicio]]</f>
        <v>168</v>
      </c>
      <c r="AQ372" s="118">
        <f>BS_CONTROLE[[#This Row],[KM - Inicio]]</f>
        <v>168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KM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2" s="190" t="str">
        <f>BS_CONTROLE[[#This Row],[Responsavel pelo boletim]]</f>
        <v>Generoso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/>
      </c>
      <c r="B769" s="115"/>
      <c r="C769" s="157" t="str">
        <f>IF(BS_CONTROLE[[#This Row],[DATA]]="","",WEEKNUM(BS_CONTROLE[[#This Row],[DATA]]))</f>
        <v/>
      </c>
      <c r="D769" s="117"/>
      <c r="E769" s="47">
        <v>315</v>
      </c>
      <c r="F769" s="141"/>
      <c r="G769" s="180" t="str">
        <f>IF(D769="","*",VLOOKUP(F769,BS_ATIVIDADE[],3,FALSE))</f>
        <v>*</v>
      </c>
      <c r="H769" s="190"/>
      <c r="I769" s="119"/>
      <c r="J769" s="142"/>
      <c r="K769" s="142"/>
      <c r="L769" s="118"/>
      <c r="M769" s="142"/>
      <c r="N769" s="142"/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 AA356:AE357" name="Range1_1_7_35_1_3"/>
    <protectedRange sqref="AF135:AF143 AF152 AF208 AF200 AF218 AF222 AF224 AF248 AF243 AF252 AF264 AF288 AF306 AF322 AF330 AF346:AF347 AF356:AF35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769 D352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F769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1881</v>
      </c>
      <c r="V1" s="293"/>
      <c r="W1" s="293"/>
    </row>
    <row r="2" spans="1:23" s="92" customFormat="1">
      <c r="A2" s="95" t="s">
        <v>1882</v>
      </c>
      <c r="B2" s="95" t="s">
        <v>1883</v>
      </c>
      <c r="C2" s="95" t="s">
        <v>511</v>
      </c>
      <c r="D2" s="96" t="s">
        <v>1063</v>
      </c>
      <c r="E2" s="96" t="s">
        <v>1064</v>
      </c>
      <c r="F2" s="96" t="s">
        <v>1884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1885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ZEB-ZCZ</v>
      </c>
      <c r="F343" s="183">
        <f>IF(SP_NORTE!B346="","*",SP_NORTE!B346)</f>
        <v>45955</v>
      </c>
      <c r="G343" s="183" t="str">
        <f>IF(SP_NORTE!D346="","*",SP_NORTE!D346)</f>
        <v>V40</v>
      </c>
      <c r="H343" s="183" t="str">
        <f>IF(SP_NORTE!F346="","*",SP_NORTE!F346)</f>
        <v>MECANIZAÇÃO - SOCADORA</v>
      </c>
      <c r="I343" s="183" t="str">
        <f>IF(SP_NORTE!H346="","*",SP_NORTE!H346)</f>
        <v>ZPN</v>
      </c>
      <c r="J343" s="183" t="str">
        <f>IF(SP_NORTE!I346="","*",SP_NORTE!I346)</f>
        <v>ZPN</v>
      </c>
      <c r="K343" s="174" t="str">
        <f>IF(SP_NORTE!M346="","*",SP_NORTE!M346)</f>
        <v>ZJC-ZXB</v>
      </c>
      <c r="L343" s="174" t="str">
        <f>IF(SP_NORTE!N346="","*",SP_NORTE!N346)</f>
        <v>ZJC1/ZJC120</v>
      </c>
      <c r="M343" s="175">
        <f>IF(SP_NORTE!J346="","*",SP_NORTE!J346)</f>
        <v>73</v>
      </c>
      <c r="N343" s="182">
        <f>IF(SP_NORTE!K346="","*",SP_NORTE!K346)</f>
        <v>116</v>
      </c>
      <c r="O343" s="182">
        <f>IF(SP_NORTE!L346="","*",SP_NORTE!L346)</f>
        <v>129</v>
      </c>
      <c r="P343" s="181">
        <f>IF(SP_NORTE!O346="","*",SP_NORTE!O346)</f>
        <v>0.375</v>
      </c>
      <c r="Q343" s="181">
        <f>IF(SP_NORTE!P346="","*",SP_NORTE!P346)</f>
        <v>8.3333333333333329E-2</v>
      </c>
      <c r="R343" s="183" t="str">
        <f>IF(SP_NORTE!Q346="","*",CONCATENATE(SP_NORTE!Q346," ",SP_NORTE!R346))</f>
        <v>1792 M</v>
      </c>
      <c r="S343" s="183" t="str">
        <f>IF(SP_NORTE!V346="","*",SP_NORTE!V346)</f>
        <v xml:space="preserve">Antonioni </v>
      </c>
      <c r="T343" s="183" t="str">
        <f>IF(SP_NORTE!W346="","*",SP_NORTE!W346)</f>
        <v>Socaria Mecanizada</v>
      </c>
      <c r="U343" s="172">
        <f ca="1">_xlfn.XLOOKUP(G343&amp;$U$2,BS_CONTROLE[CHAVE],BS_CONTROLE[Quantidade_11],"-")</f>
        <v>1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1336</v>
      </c>
    </row>
    <row r="344" spans="1:23" s="100" customFormat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ZCZ-ZTI</v>
      </c>
      <c r="F344" s="183">
        <f>IF(SP_NORTE!B347="","*",SP_NORTE!B347)</f>
        <v>45955</v>
      </c>
      <c r="G344" s="183" t="str">
        <f>IF(SP_NORTE!D347="","*",SP_NORTE!D347)</f>
        <v>V88</v>
      </c>
      <c r="H344" s="183" t="str">
        <f>IF(SP_NORTE!F347="","*",SP_NORTE!F347)</f>
        <v>DESLOCAMENTO</v>
      </c>
      <c r="I344" s="183" t="str">
        <f>IF(SP_NORTE!H347="","*",SP_NORTE!H347)</f>
        <v>ZMA2</v>
      </c>
      <c r="J344" s="183" t="str">
        <f>IF(SP_NORTE!I347="","*",SP_NORTE!I347)</f>
        <v>ZLI</v>
      </c>
      <c r="K344" s="174" t="str">
        <f>IF(SP_NORTE!M347="","*",SP_NORTE!M347)</f>
        <v>ZMA-ZLI</v>
      </c>
      <c r="L344" s="174" t="str">
        <f>IF(SP_NORTE!N347="","*",SP_NORTE!N347)</f>
        <v>ZLMAZLI</v>
      </c>
      <c r="M344" s="175">
        <f>IF(SP_NORTE!J347="","*",SP_NORTE!J347)</f>
        <v>73</v>
      </c>
      <c r="N344" s="182">
        <f>IF(SP_NORTE!K347="","*",SP_NORTE!K347)</f>
        <v>42</v>
      </c>
      <c r="O344" s="182" t="str">
        <f>IF(SP_NORTE!L347="","*",SP_NORTE!L347)</f>
        <v>-</v>
      </c>
      <c r="P344" s="181">
        <f>IF(SP_NORTE!O347="","*",SP_NORTE!O347)</f>
        <v>0.375</v>
      </c>
      <c r="Q344" s="181">
        <f>IF(SP_NORTE!P347="","*",SP_NORTE!P347)</f>
        <v>4.1666666666666664E-2</v>
      </c>
      <c r="R344" s="183" t="str">
        <f>IF(SP_NORTE!Q347="","*",CONCATENATE(SP_NORTE!Q347," ",SP_NORTE!R347))</f>
        <v>1 BINÁRIO</v>
      </c>
      <c r="S344" s="183" t="str">
        <f>IF(SP_NORTE!V347="","*",SP_NORTE!V347)</f>
        <v>Antonioni</v>
      </c>
      <c r="T344" s="183" t="str">
        <f>IF(SP_NORTE!W347="","*",SP_NORTE!W347)</f>
        <v>Deslocamento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650</v>
      </c>
    </row>
    <row r="345" spans="1:23" s="100" customFormat="1">
      <c r="A345" s="184" t="str">
        <f>IF(SP_NORTE!Y348="","*",SP_NORTE!Y348)</f>
        <v>*</v>
      </c>
      <c r="B345" s="184" t="str">
        <f>IF(SP_NORTE!X348="","*",SP_NORTE!X348)</f>
        <v>*</v>
      </c>
      <c r="C345" s="184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3" t="str">
        <f>IF(SP_NORTE!B348="","*",SP_NORTE!B348)</f>
        <v>*</v>
      </c>
      <c r="G345" s="183" t="str">
        <f>IF(SP_NORTE!D348="","*",SP_NORTE!D348)</f>
        <v>*</v>
      </c>
      <c r="H345" s="183" t="str">
        <f>IF(SP_NORTE!F348="","*",SP_NORTE!F348)</f>
        <v>*</v>
      </c>
      <c r="I345" s="183" t="str">
        <f>IF(SP_NORTE!H348="","*",SP_NORTE!H348)</f>
        <v>*</v>
      </c>
      <c r="J345" s="183" t="str">
        <f>IF(SP_NORTE!I348="","*",SP_NORTE!I348)</f>
        <v>*</v>
      </c>
      <c r="K345" s="174" t="str">
        <f>IF(SP_NORTE!M348="","*",SP_NORTE!M348)</f>
        <v>*</v>
      </c>
      <c r="L345" s="174" t="str">
        <f>IF(SP_NORTE!N348="","*",SP_NORTE!N348)</f>
        <v>*</v>
      </c>
      <c r="M345" s="175" t="str">
        <f>IF(SP_NORTE!J348="","*",SP_NORTE!J348)</f>
        <v>*</v>
      </c>
      <c r="N345" s="182" t="str">
        <f>IF(SP_NORTE!K348="","*",SP_NORTE!K348)</f>
        <v>*</v>
      </c>
      <c r="O345" s="182" t="str">
        <f>IF(SP_NORTE!L348="","*",SP_NORTE!L348)</f>
        <v>*</v>
      </c>
      <c r="P345" s="181" t="str">
        <f>IF(SP_NORTE!O348="","*",SP_NORTE!O348)</f>
        <v>*</v>
      </c>
      <c r="Q345" s="181" t="str">
        <f>IF(SP_NORTE!P348="","*",SP_NORTE!P348)</f>
        <v>*</v>
      </c>
      <c r="R345" s="183" t="str">
        <f>IF(SP_NORTE!Q348="","*",CONCATENATE(SP_NORTE!Q348," ",SP_NORTE!R348))</f>
        <v>*</v>
      </c>
      <c r="S345" s="183" t="str">
        <f>IF(SP_NORTE!V348="","*",SP_NORTE!V348)</f>
        <v>*</v>
      </c>
      <c r="T345" s="183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3" t="str">
        <f>IF(SP_NORTE!B349="","*",SP_NORTE!B349)</f>
        <v>*</v>
      </c>
      <c r="G346" s="183" t="str">
        <f>IF(SP_NORTE!D349="","*",SP_NORTE!D349)</f>
        <v>*</v>
      </c>
      <c r="H346" s="183" t="str">
        <f>IF(SP_NORTE!F349="","*",SP_NORTE!F349)</f>
        <v>*</v>
      </c>
      <c r="I346" s="183" t="str">
        <f>IF(SP_NORTE!H349="","*",SP_NORTE!H349)</f>
        <v>-</v>
      </c>
      <c r="J346" s="183" t="str">
        <f>IF(SP_NORTE!I349="","*",SP_NORTE!I349)</f>
        <v>-</v>
      </c>
      <c r="K346" s="174" t="str">
        <f>IF(SP_NORTE!M349="","*",SP_NORTE!M349)</f>
        <v>*</v>
      </c>
      <c r="L346" s="174" t="str">
        <f>IF(SP_NORTE!N349="","*",SP_NORTE!N349)</f>
        <v>*</v>
      </c>
      <c r="M346" s="175" t="str">
        <f>IF(SP_NORTE!J349="","*",SP_NORTE!J349)</f>
        <v>*</v>
      </c>
      <c r="N346" s="182" t="str">
        <f>IF(SP_NORTE!K349="","*",SP_NORTE!K349)</f>
        <v>*</v>
      </c>
      <c r="O346" s="182" t="str">
        <f>IF(SP_NORTE!L349="","*",SP_NORTE!L349)</f>
        <v>*</v>
      </c>
      <c r="P346" s="181" t="str">
        <f>IF(SP_NORTE!O349="","*",SP_NORTE!O349)</f>
        <v>*</v>
      </c>
      <c r="Q346" s="181" t="str">
        <f>IF(SP_NORTE!P349="","*",SP_NORTE!P349)</f>
        <v>*</v>
      </c>
      <c r="R346" s="183" t="str">
        <f>IF(SP_NORTE!Q349="","*",CONCATENATE(SP_NORTE!Q349," ",SP_NORTE!R349))</f>
        <v>*</v>
      </c>
      <c r="S346" s="183" t="str">
        <f>IF(SP_NORTE!V349="","*",SP_NORTE!V349)</f>
        <v>*</v>
      </c>
      <c r="T346" s="183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Oportunidade</v>
      </c>
      <c r="C347" s="184" t="str">
        <f>IF(SP_NORTE!Z350="","*",SP_NORTE!Z350)</f>
        <v>*</v>
      </c>
      <c r="D347" s="174" t="str">
        <f>IF(SP_NORTE!S350="","*",SP_NORTE!S350)</f>
        <v>SP NORTE</v>
      </c>
      <c r="E347" s="174" t="str">
        <f>IF(SP_NORTE!T350="","*",SP_NORTE!T350)</f>
        <v>ZCZ-ZTI</v>
      </c>
      <c r="F347" s="183">
        <f>IF(SP_NORTE!B350="","*",SP_NORTE!B350)</f>
        <v>45955</v>
      </c>
      <c r="G347" s="183" t="str">
        <f>IF(SP_NORTE!D350="","*",SP_NORTE!D350)</f>
        <v>V97</v>
      </c>
      <c r="H347" s="183" t="str">
        <f>IF(SP_NORTE!F350="","*",SP_NORTE!F350)</f>
        <v>DETECÇÃO - ULTRASSOM - SPERRY</v>
      </c>
      <c r="I347" s="183" t="str">
        <f>IF(SP_NORTE!H350="","*",SP_NORTE!H350)</f>
        <v>ZDZ</v>
      </c>
      <c r="J347" s="183" t="str">
        <f>IF(SP_NORTE!I350="","*",SP_NORTE!I350)</f>
        <v>ZTT</v>
      </c>
      <c r="K347" s="174" t="str">
        <f>IF(SP_NORTE!M350="","*",SP_NORTE!M350)</f>
        <v>ZDZ-ZTT</v>
      </c>
      <c r="L347" s="174" t="str">
        <f>IF(SP_NORTE!N350="","*",SP_NORTE!N350)</f>
        <v>ZDZZTT</v>
      </c>
      <c r="M347" s="175">
        <f>IF(SP_NORTE!J350="","*",SP_NORTE!J350)</f>
        <v>73</v>
      </c>
      <c r="N347" s="182">
        <f>IF(SP_NORTE!K350="","*",SP_NORTE!K350)</f>
        <v>26</v>
      </c>
      <c r="O347" s="182">
        <f>IF(SP_NORTE!L350="","*",SP_NORTE!L350)</f>
        <v>96</v>
      </c>
      <c r="P347" s="181">
        <f>IF(SP_NORTE!O350="","*",SP_NORTE!O350)</f>
        <v>0.35416666666666669</v>
      </c>
      <c r="Q347" s="181">
        <f>IF(SP_NORTE!P350="","*",SP_NORTE!P350)</f>
        <v>4.1666666666666664E-2</v>
      </c>
      <c r="R347" s="183" t="str">
        <f>IF(SP_NORTE!Q350="","*",CONCATENATE(SP_NORTE!Q350," ",SP_NORTE!R350))</f>
        <v>70 KM</v>
      </c>
      <c r="S347" s="183" t="str">
        <f>IF(SP_NORTE!V350="","*",SP_NORTE!V350)</f>
        <v>Savio</v>
      </c>
      <c r="T347" s="183" t="str">
        <f>IF(SP_NORTE!W350="","*",SP_NORTE!W350)</f>
        <v>Inspeção sperry</v>
      </c>
      <c r="U347" s="172">
        <f ca="1">_xlfn.XLOOKUP(G347&amp;$U$2,BS_CONTROLE[CHAVE],BS_CONTROLE[Quantidade_11],"-")</f>
        <v>0</v>
      </c>
      <c r="V347" s="172">
        <f ca="1">_xlfn.XLOOKUP(G347&amp;$V$2,BS_CONTROLE[CHAVE],BS_CONTROLE[Quantidade_11],"-")</f>
        <v>0</v>
      </c>
      <c r="W347" s="172">
        <f ca="1">_xlfn.XLOOKUP(G347&amp;$W$2,BS_CONTROLE[CHAVE],BS_CONTROLE[Quantidade_11],"-")</f>
        <v>16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SP NORTE</v>
      </c>
      <c r="E348" s="174" t="str">
        <f>IF(SP_NORTE!T351="","*",SP_NORTE!T351)</f>
        <v>ZCZ-ZTI</v>
      </c>
      <c r="F348" s="183">
        <f>IF(SP_NORTE!B351="","*",SP_NORTE!B351)</f>
        <v>45955</v>
      </c>
      <c r="G348" s="183" t="str">
        <f>IF(SP_NORTE!D351="","*",SP_NORTE!D351)</f>
        <v>ANTÔNIO (TP-713)</v>
      </c>
      <c r="H348" s="183" t="str">
        <f>IF(SP_NORTE!F351="","*",SP_NORTE!F351)</f>
        <v>PDM - SOLDA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ZTO-ZOI</v>
      </c>
      <c r="L348" s="174">
        <f>IF(SP_NORTE!N351="","*",SP_NORTE!N351)</f>
        <v>2432441</v>
      </c>
      <c r="M348" s="175">
        <f>IF(SP_NORTE!J351="","*",SP_NORTE!J351)</f>
        <v>71</v>
      </c>
      <c r="N348" s="182">
        <f>IF(SP_NORTE!K351="","*",SP_NORTE!K351)</f>
        <v>244</v>
      </c>
      <c r="O348" s="182" t="str">
        <f>IF(SP_NORTE!L351="","*",SP_NORTE!L351)</f>
        <v>-</v>
      </c>
      <c r="P348" s="181">
        <f>IF(SP_NORTE!O351="","*",SP_NORTE!O351)</f>
        <v>0.375</v>
      </c>
      <c r="Q348" s="181">
        <f>IF(SP_NORTE!P351="","*",SP_NORTE!P351)</f>
        <v>6.25E-2</v>
      </c>
      <c r="R348" s="183" t="str">
        <f>IF(SP_NORTE!Q351="","*",CONCATENATE(SP_NORTE!Q351," ",SP_NORTE!R351))</f>
        <v>1 Nº DE SOLDA</v>
      </c>
      <c r="S348" s="183" t="str">
        <f>IF(SP_NORTE!V351="","*",SP_NORTE!V351)</f>
        <v>Antônio</v>
      </c>
      <c r="T348" s="183" t="str">
        <f>IF(SP_NORTE!W351="","*",SP_NORTE!W351)</f>
        <v>Solda - Condicionada à temperatura</v>
      </c>
      <c r="U348" s="172">
        <f ca="1">_xlfn.XLOOKUP(G348&amp;$U$2,BS_CONTROLE[CHAVE],BS_CONTROLE[Quantidade_11],"-")</f>
        <v>1</v>
      </c>
      <c r="V348" s="172">
        <f ca="1">_xlfn.XLOOKUP(G348&amp;$V$2,BS_CONTROLE[CHAVE],BS_CONTROLE[Quantidade_11],"-")</f>
        <v>1</v>
      </c>
      <c r="W348" s="172">
        <f ca="1">_xlfn.XLOOKUP(G348&amp;$W$2,BS_CONTROLE[CHAVE],BS_CONTROLE[Quantidade_11],"-")</f>
        <v>1</v>
      </c>
    </row>
    <row r="349" spans="1:23" s="100" customFormat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ZBV-ZTI</v>
      </c>
      <c r="F349" s="183">
        <f>IF(SP_NORTE!B352="","*",SP_NORTE!B352)</f>
        <v>45955</v>
      </c>
      <c r="G349" s="183" t="str">
        <f>IF(SP_NORTE!D352="","*",SP_NORTE!D352)</f>
        <v>N58</v>
      </c>
      <c r="H349" s="183" t="str">
        <f>IF(SP_NORTE!F352="","*",SP_NORTE!F352)</f>
        <v>DESLOCAMENTO</v>
      </c>
      <c r="I349" s="183" t="str">
        <f>IF(SP_NORTE!H352="","*",SP_NORTE!H352)</f>
        <v>ZSK</v>
      </c>
      <c r="J349" s="183" t="str">
        <f>IF(SP_NORTE!I352="","*",SP_NORTE!I352)</f>
        <v>ZTOZFT1</v>
      </c>
      <c r="K349" s="174" t="str">
        <f>IF(SP_NORTE!M352="","*",SP_NORTE!M352)</f>
        <v>ZSK-ZTO</v>
      </c>
      <c r="L349" s="174" t="str">
        <f>IF(SP_NORTE!N352="","*",SP_NORTE!N352)</f>
        <v>ZSK208/ZSKPAT2</v>
      </c>
      <c r="M349" s="175">
        <f>IF(SP_NORTE!J352="","*",SP_NORTE!J352)</f>
        <v>71</v>
      </c>
      <c r="N349" s="182">
        <f>IF(SP_NORTE!K352="","*",SP_NORTE!K352)</f>
        <v>205</v>
      </c>
      <c r="O349" s="182" t="str">
        <f>IF(SP_NORTE!L352="","*",SP_NORTE!L352)</f>
        <v>-</v>
      </c>
      <c r="P349" s="181">
        <f>IF(SP_NORTE!O352="","*",SP_NORTE!O352)</f>
        <v>0.41666666666666669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1 BINÁRIO</v>
      </c>
      <c r="S349" s="183" t="str">
        <f>IF(SP_NORTE!V352="","*",SP_NORTE!V352)</f>
        <v>PCM</v>
      </c>
      <c r="T349" s="183" t="str">
        <f>IF(SP_NORTE!W352="","*",SP_NORTE!W352)</f>
        <v>Deslocamento para ZTO. Anexa locomotivas vandalizadas em ZSK - 1:30 de manobra, ocupando ZSK208 e ZSKPAT2</v>
      </c>
      <c r="U349" s="172">
        <f ca="1">_xlfn.XLOOKUP(G349&amp;$U$2,BS_CONTROLE[CHAVE],BS_CONTROLE[Quantidade_11],"-")</f>
        <v>1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ZBV-ZTI</v>
      </c>
      <c r="F350" s="183">
        <f>IF(SP_NORTE!B353="","*",SP_NORTE!B353)</f>
        <v>45955</v>
      </c>
      <c r="G350" s="183" t="str">
        <f>IF(SP_NORTE!D353="","*",SP_NORTE!D353)</f>
        <v>JAIR (TF-659)</v>
      </c>
      <c r="H350" s="183" t="str">
        <f>IF(SP_NORTE!F353="","*",SP_NORTE!F353)</f>
        <v>PDM - AMV - MEIA CHAVE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ZAC-N</v>
      </c>
      <c r="L350" s="174" t="str">
        <f>IF(SP_NORTE!N353="","*",SP_NORTE!N353)</f>
        <v>ZACN</v>
      </c>
      <c r="M350" s="175">
        <f>IF(SP_NORTE!J353="","*",SP_NORTE!J353)</f>
        <v>70</v>
      </c>
      <c r="N350" s="182">
        <f>IF(SP_NORTE!K353="","*",SP_NORTE!K353)</f>
        <v>82.355000000000004</v>
      </c>
      <c r="O350" s="182" t="str">
        <f>IF(SP_NORTE!L353="","*",SP_NORTE!L353)</f>
        <v>-</v>
      </c>
      <c r="P350" s="181">
        <f>IF(SP_NORTE!O353="","*",SP_NORTE!O353)</f>
        <v>0.41666666666666669</v>
      </c>
      <c r="Q350" s="181">
        <f>IF(SP_NORTE!P353="","*",SP_NORTE!P353)</f>
        <v>6.25E-2</v>
      </c>
      <c r="R350" s="183" t="str">
        <f>IF(SP_NORTE!Q353="","*",CONCATENATE(SP_NORTE!Q353," ",SP_NORTE!R353))</f>
        <v>1 Nº DE PEÇAS</v>
      </c>
      <c r="S350" s="183" t="str">
        <f>IF(SP_NORTE!V353="","*",SP_NORTE!V353)</f>
        <v>Jair</v>
      </c>
      <c r="T350" s="183" t="str">
        <f>IF(SP_NORTE!W353="","*",SP_NORTE!W353)</f>
        <v>Substituição de meia chave em ZAC-N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KLECIO (TP-699)</v>
      </c>
      <c r="H351" s="183" t="str">
        <f>IF(SP_NORTE!F354="","*",SP_NORTE!F354)</f>
        <v>PDM - SOLDA</v>
      </c>
      <c r="I351" s="183" t="str">
        <f>IF(SP_NORTE!H354="","*",SP_NORTE!H354)</f>
        <v>-</v>
      </c>
      <c r="J351" s="183" t="str">
        <f>IF(SP_NORTE!I354="","*",SP_NORTE!I354)</f>
        <v>-</v>
      </c>
      <c r="K351" s="174" t="str">
        <f>IF(SP_NORTE!M354="","*",SP_NORTE!M354)</f>
        <v>ZAC-2</v>
      </c>
      <c r="L351" s="174" t="str">
        <f>IF(SP_NORTE!N354="","*",SP_NORTE!N354)</f>
        <v>ZAC2</v>
      </c>
      <c r="M351" s="175">
        <f>IF(SP_NORTE!J354="","*",SP_NORTE!J354)</f>
        <v>70</v>
      </c>
      <c r="N351" s="182">
        <f>IF(SP_NORTE!K354="","*",SP_NORTE!K354)</f>
        <v>81.599999999999994</v>
      </c>
      <c r="O351" s="182" t="str">
        <f>IF(SP_NORTE!L354="","*",SP_NORTE!L354)</f>
        <v>-</v>
      </c>
      <c r="P351" s="181">
        <f>IF(SP_NORTE!O354="","*",SP_NORTE!O354)</f>
        <v>0.375</v>
      </c>
      <c r="Q351" s="181">
        <f>IF(SP_NORTE!P354="","*",SP_NORTE!P354)</f>
        <v>6.25E-2</v>
      </c>
      <c r="R351" s="183" t="str">
        <f>IF(SP_NORTE!Q354="","*",CONCATENATE(SP_NORTE!Q354," ",SP_NORTE!R354))</f>
        <v>1 Nº DE SOLDA</v>
      </c>
      <c r="S351" s="183" t="str">
        <f>IF(SP_NORTE!V354="","*",SP_NORTE!V354)</f>
        <v>Klécio</v>
      </c>
      <c r="T351" s="183" t="str">
        <f>IF(SP_NORTE!W354="","*",SP_NORTE!W354)</f>
        <v>Solda - Condicionada à temperatura em ZAC-2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>
        <f ca="1">_xlfn.XLOOKUP(G351&amp;$W$2,BS_CONTROLE[CHAVE],BS_CONTROLE[Quantidade_11],"-")</f>
        <v>0</v>
      </c>
    </row>
    <row r="352" spans="1:23" s="100" customFormat="1">
      <c r="A352" s="184" t="str">
        <f>IF(SP_NORTE!Y355="","*",SP_NORTE!Y355)</f>
        <v>*</v>
      </c>
      <c r="B352" s="184" t="str">
        <f>IF(SP_NORTE!X355="","*",SP_NORTE!X355)</f>
        <v>*</v>
      </c>
      <c r="C352" s="184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3" t="str">
        <f>IF(SP_NORTE!B355="","*",SP_NORTE!B355)</f>
        <v>*</v>
      </c>
      <c r="G352" s="183" t="str">
        <f>IF(SP_NORTE!D355="","*",SP_NORTE!D355)</f>
        <v>*</v>
      </c>
      <c r="H352" s="183" t="str">
        <f>IF(SP_NORTE!F355="","*",SP_NORTE!F355)</f>
        <v>*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2" t="str">
        <f>IF(SP_NORTE!K355="","*",SP_NORTE!K355)</f>
        <v>*</v>
      </c>
      <c r="O352" s="182" t="str">
        <f>IF(SP_NORTE!L355="","*",SP_NORTE!L355)</f>
        <v>-</v>
      </c>
      <c r="P352" s="181" t="str">
        <f>IF(SP_NORTE!O355="","*",SP_NORTE!O355)</f>
        <v>*</v>
      </c>
      <c r="Q352" s="181" t="str">
        <f>IF(SP_NORTE!P355="","*",SP_NORTE!P355)</f>
        <v>*</v>
      </c>
      <c r="R352" s="183" t="str">
        <f>IF(SP_NORTE!Q355="","*",CONCATENATE(SP_NORTE!Q355," ",SP_NORTE!R355))</f>
        <v>*</v>
      </c>
      <c r="S352" s="183" t="str">
        <f>IF(SP_NORTE!V355="","*",SP_NORTE!V355)</f>
        <v>*</v>
      </c>
      <c r="T352" s="183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ZEB-ZCZ</v>
      </c>
      <c r="F353" s="183">
        <f>IF(SP_NORTE!B356="","*",SP_NORTE!B356)</f>
        <v>45956</v>
      </c>
      <c r="G353" s="183" t="str">
        <f>IF(SP_NORTE!D356="","*",SP_NORTE!D356)</f>
        <v>V40</v>
      </c>
      <c r="H353" s="183" t="str">
        <f>IF(SP_NORTE!F356="","*",SP_NORTE!F356)</f>
        <v>MECANIZAÇÃO - SOCADORA</v>
      </c>
      <c r="I353" s="183" t="str">
        <f>IF(SP_NORTE!H356="","*",SP_NORTE!H356)</f>
        <v>ZPN</v>
      </c>
      <c r="J353" s="183" t="str">
        <f>IF(SP_NORTE!I356="","*",SP_NORTE!I356)</f>
        <v>ZPN</v>
      </c>
      <c r="K353" s="174" t="str">
        <f>IF(SP_NORTE!M356="","*",SP_NORTE!M356)</f>
        <v>ZJC-ZXB</v>
      </c>
      <c r="L353" s="174" t="str">
        <f>IF(SP_NORTE!N356="","*",SP_NORTE!N356)</f>
        <v>ZJC1/ZJC120</v>
      </c>
      <c r="M353" s="175">
        <f>IF(SP_NORTE!J356="","*",SP_NORTE!J356)</f>
        <v>73</v>
      </c>
      <c r="N353" s="182">
        <f>IF(SP_NORTE!K356="","*",SP_NORTE!K356)</f>
        <v>116</v>
      </c>
      <c r="O353" s="182">
        <f>IF(SP_NORTE!L356="","*",SP_NORTE!L356)</f>
        <v>129</v>
      </c>
      <c r="P353" s="181">
        <f>IF(SP_NORTE!O356="","*",SP_NORTE!O356)</f>
        <v>0.375</v>
      </c>
      <c r="Q353" s="181">
        <f>IF(SP_NORTE!P356="","*",SP_NORTE!P356)</f>
        <v>8.3333333333333329E-2</v>
      </c>
      <c r="R353" s="183" t="str">
        <f>IF(SP_NORTE!Q356="","*",CONCATENATE(SP_NORTE!Q356," ",SP_NORTE!R356))</f>
        <v>1792 M</v>
      </c>
      <c r="S353" s="183" t="str">
        <f>IF(SP_NORTE!V356="","*",SP_NORTE!V356)</f>
        <v xml:space="preserve">Antonioni </v>
      </c>
      <c r="T353" s="183" t="str">
        <f>IF(SP_NORTE!W356="","*",SP_NORTE!W356)</f>
        <v>Socaria Mecanizada</v>
      </c>
      <c r="U353" s="172">
        <f ca="1">_xlfn.XLOOKUP(G353&amp;$U$2,BS_CONTROLE[CHAVE],BS_CONTROLE[Quantidade_11],"-")</f>
        <v>1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1336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Oportunidade</v>
      </c>
      <c r="C354" s="184" t="str">
        <f>IF(SP_NORTE!Z357="","*",SP_NORTE!Z357)</f>
        <v>*</v>
      </c>
      <c r="D354" s="174" t="str">
        <f>IF(SP_NORTE!S357="","*",SP_NORTE!S357)</f>
        <v>SP NORTE</v>
      </c>
      <c r="E354" s="174" t="str">
        <f>IF(SP_NORTE!T357="","*",SP_NORTE!T357)</f>
        <v>ZBV-ZTI</v>
      </c>
      <c r="F354" s="183">
        <f>IF(SP_NORTE!B357="","*",SP_NORTE!B357)</f>
        <v>45956</v>
      </c>
      <c r="G354" s="183" t="str">
        <f>IF(SP_NORTE!D357="","*",SP_NORTE!D357)</f>
        <v>V88</v>
      </c>
      <c r="H354" s="183" t="str">
        <f>IF(SP_NORTE!F357="","*",SP_NORTE!F357)</f>
        <v>DESLOCAMENTO</v>
      </c>
      <c r="I354" s="183" t="str">
        <f>IF(SP_NORTE!H357="","*",SP_NORTE!H357)</f>
        <v>ZLI</v>
      </c>
      <c r="J354" s="183" t="str">
        <f>IF(SP_NORTE!I357="","*",SP_NORTE!I357)</f>
        <v>ZBV</v>
      </c>
      <c r="K354" s="174" t="str">
        <f>IF(SP_NORTE!M357="","*",SP_NORTE!M357)</f>
        <v>ZLI-ZBV</v>
      </c>
      <c r="L354" s="174" t="str">
        <f>IF(SP_NORTE!N357="","*",SP_NORTE!N357)</f>
        <v>ZLIZBV</v>
      </c>
      <c r="M354" s="175">
        <f>IF(SP_NORTE!J357="","*",SP_NORTE!J357)</f>
        <v>70</v>
      </c>
      <c r="N354" s="182">
        <f>IF(SP_NORTE!K357="","*",SP_NORTE!K357)</f>
        <v>104</v>
      </c>
      <c r="O354" s="182" t="str">
        <f>IF(SP_NORTE!L357="","*",SP_NORTE!L357)</f>
        <v>-</v>
      </c>
      <c r="P354" s="181">
        <f>IF(SP_NORTE!O357="","*",SP_NORTE!O357)</f>
        <v>0.375</v>
      </c>
      <c r="Q354" s="181">
        <f>IF(SP_NORTE!P357="","*",SP_NORTE!P357)</f>
        <v>4.1666666666666664E-2</v>
      </c>
      <c r="R354" s="183" t="str">
        <f>IF(SP_NORTE!Q357="","*",CONCATENATE(SP_NORTE!Q357," ",SP_NORTE!R357))</f>
        <v>1 BINÁRIO</v>
      </c>
      <c r="S354" s="183" t="str">
        <f>IF(SP_NORTE!V357="","*",SP_NORTE!V357)</f>
        <v xml:space="preserve">Antonioni </v>
      </c>
      <c r="T354" s="183" t="str">
        <f>IF(SP_NORTE!W357="","*",SP_NORTE!W357)</f>
        <v>Deslocamento</v>
      </c>
      <c r="U354" s="172">
        <f ca="1">_xlfn.XLOOKUP(G354&amp;$U$2,BS_CONTROLE[CHAVE],BS_CONTROLE[Quantidade_11],"-")</f>
        <v>0</v>
      </c>
      <c r="V354" s="172">
        <f ca="1">_xlfn.XLOOKUP(G354&amp;$V$2,BS_CONTROLE[CHAVE],BS_CONTROLE[Quantidade_11],"-")</f>
        <v>0</v>
      </c>
      <c r="W354" s="172">
        <f ca="1">_xlfn.XLOOKUP(G354&amp;$W$2,BS_CONTROLE[CHAVE],BS_CONTROLE[Quantidade_11],"-")</f>
        <v>650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*</v>
      </c>
      <c r="C355" s="184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3" t="str">
        <f>IF(SP_NORTE!B358="","*",SP_NORTE!B358)</f>
        <v>*</v>
      </c>
      <c r="G355" s="183" t="str">
        <f>IF(SP_NORTE!D358="","*",SP_NORTE!D358)</f>
        <v>*</v>
      </c>
      <c r="H355" s="183" t="str">
        <f>IF(SP_NORTE!F358="","*",SP_NORTE!F358)</f>
        <v>*</v>
      </c>
      <c r="I355" s="183" t="str">
        <f>IF(SP_NORTE!H358="","*",SP_NORTE!H358)</f>
        <v>-</v>
      </c>
      <c r="J355" s="183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2" t="str">
        <f>IF(SP_NORTE!K358="","*",SP_NORTE!K358)</f>
        <v>*</v>
      </c>
      <c r="O355" s="182" t="str">
        <f>IF(SP_NORTE!L358="","*",SP_NORTE!L358)</f>
        <v>-</v>
      </c>
      <c r="P355" s="181" t="str">
        <f>IF(SP_NORTE!O358="","*",SP_NORTE!O358)</f>
        <v>*</v>
      </c>
      <c r="Q355" s="181" t="str">
        <f>IF(SP_NORTE!P358="","*",SP_NORTE!P358)</f>
        <v>*</v>
      </c>
      <c r="R355" s="183" t="str">
        <f>IF(SP_NORTE!Q358="","*",CONCATENATE(SP_NORTE!Q358," ",SP_NORTE!R358))</f>
        <v>*</v>
      </c>
      <c r="S355" s="183" t="str">
        <f>IF(SP_NORTE!V358="","*",SP_NORTE!V358)</f>
        <v>*</v>
      </c>
      <c r="T355" s="183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V97</v>
      </c>
      <c r="H356" s="183" t="str">
        <f>IF(SP_NORTE!F359="","*",SP_NORTE!F359)</f>
        <v>DETECÇÃO - ULTRASSOM - SPERRY</v>
      </c>
      <c r="I356" s="183" t="str">
        <f>IF(SP_NORTE!H359="","*",SP_NORTE!H359)</f>
        <v>ZTT</v>
      </c>
      <c r="J356" s="183" t="str">
        <f>IF(SP_NORTE!I359="","*",SP_NORTE!I359)</f>
        <v>ZBV</v>
      </c>
      <c r="K356" s="174" t="str">
        <f>IF(SP_NORTE!M359="","*",SP_NORTE!M359)</f>
        <v>ZTT-ZBV</v>
      </c>
      <c r="L356" s="174" t="str">
        <f>IF(SP_NORTE!N359="","*",SP_NORTE!N359)</f>
        <v>ZTTZBV</v>
      </c>
      <c r="M356" s="175">
        <f>IF(SP_NORTE!J359="","*",SP_NORTE!J359)</f>
        <v>70</v>
      </c>
      <c r="N356" s="182">
        <f>IF(SP_NORTE!K359="","*",SP_NORTE!K359)</f>
        <v>97</v>
      </c>
      <c r="O356" s="182">
        <f>IF(SP_NORTE!L359="","*",SP_NORTE!L359)</f>
        <v>52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45 KM</v>
      </c>
      <c r="S356" s="183" t="str">
        <f>IF(SP_NORTE!V359="","*",SP_NORTE!V359)</f>
        <v>Vieira</v>
      </c>
      <c r="T356" s="183" t="str">
        <f>IF(SP_NORTE!W359="","*",SP_NORTE!W359)</f>
        <v>Inspeção sperry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16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*</v>
      </c>
      <c r="C358" s="184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3" t="str">
        <f>IF(SP_NORTE!B361="","*",SP_NORTE!B361)</f>
        <v>*</v>
      </c>
      <c r="G358" s="183" t="str">
        <f>IF(SP_NORTE!D361="","*",SP_NORTE!D361)</f>
        <v>*</v>
      </c>
      <c r="H358" s="183" t="str">
        <f>IF(SP_NORTE!F361="","*",SP_NORTE!F361)</f>
        <v>*</v>
      </c>
      <c r="I358" s="183" t="str">
        <f>IF(SP_NORTE!H361="","*",SP_NORTE!H361)</f>
        <v>-</v>
      </c>
      <c r="J358" s="183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2" t="str">
        <f>IF(SP_NORTE!K361="","*",SP_NORTE!K361)</f>
        <v>*</v>
      </c>
      <c r="O358" s="182" t="str">
        <f>IF(SP_NORTE!L361="","*",SP_NORTE!L361)</f>
        <v>-</v>
      </c>
      <c r="P358" s="181" t="str">
        <f>IF(SP_NORTE!O361="","*",SP_NORTE!O361)</f>
        <v>*</v>
      </c>
      <c r="Q358" s="181" t="str">
        <f>IF(SP_NORTE!P361="","*",SP_NORTE!P361)</f>
        <v>*</v>
      </c>
      <c r="R358" s="183" t="str">
        <f>IF(SP_NORTE!Q361="","*",CONCATENATE(SP_NORTE!Q361," ",SP_NORTE!R361))</f>
        <v>*</v>
      </c>
      <c r="S358" s="183" t="str">
        <f>IF(SP_NORTE!V361="","*",SP_NORTE!V361)</f>
        <v>*</v>
      </c>
      <c r="T358" s="183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SP NORTE</v>
      </c>
      <c r="E359" s="174" t="str">
        <f>IF(SP_NORTE!T362="","*",SP_NORTE!T362)</f>
        <v>TMI-ZEB</v>
      </c>
      <c r="F359" s="183">
        <f>IF(SP_NORTE!B362="","*",SP_NORTE!B362)</f>
        <v>45957</v>
      </c>
      <c r="G359" s="183" t="str">
        <f>IF(SP_NORTE!D362="","*",SP_NORTE!D362)</f>
        <v>JOVÂNIO (TP-850)</v>
      </c>
      <c r="H359" s="183" t="str">
        <f>IF(SP_NORTE!F362="","*",SP_NORTE!F362)</f>
        <v>PDM - SOLDA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ZSF-ZRW</v>
      </c>
      <c r="L359" s="174" t="str">
        <f>IF(SP_NORTE!N362="","*",SP_NORTE!N362)</f>
        <v>ZSFZRW</v>
      </c>
      <c r="M359" s="175">
        <f>IF(SP_NORTE!J362="","*",SP_NORTE!J362)</f>
        <v>73</v>
      </c>
      <c r="N359" s="182">
        <f>IF(SP_NORTE!K362="","*",SP_NORTE!K362)</f>
        <v>423.05</v>
      </c>
      <c r="O359" s="182" t="str">
        <f>IF(SP_NORTE!L362="","*",SP_NORTE!L362)</f>
        <v>-</v>
      </c>
      <c r="P359" s="181">
        <f>IF(SP_NORTE!O362="","*",SP_NORTE!O362)</f>
        <v>0.375</v>
      </c>
      <c r="Q359" s="181">
        <f>IF(SP_NORTE!P362="","*",SP_NORTE!P362)</f>
        <v>6.25E-2</v>
      </c>
      <c r="R359" s="183" t="str">
        <f>IF(SP_NORTE!Q362="","*",CONCATENATE(SP_NORTE!Q362," ",SP_NORTE!R362))</f>
        <v>1 Nº DE SOLDA</v>
      </c>
      <c r="S359" s="183" t="str">
        <f>IF(SP_NORTE!V362="","*",SP_NORTE!V362)</f>
        <v>Jovânio</v>
      </c>
      <c r="T359" s="183" t="str">
        <f>IF(SP_NORTE!W362="","*",SP_NORTE!W362)</f>
        <v>Solda - Condicionada à temperatura</v>
      </c>
      <c r="U359" s="172">
        <f ca="1">_xlfn.XLOOKUP(G359&amp;$U$2,BS_CONTROLE[CHAVE],BS_CONTROLE[Quantidade_11],"-")</f>
        <v>0</v>
      </c>
      <c r="V359" s="172">
        <f ca="1">_xlfn.XLOOKUP(G359&amp;$V$2,BS_CONTROLE[CHAVE],BS_CONTROLE[Quantidade_11],"-")</f>
        <v>0</v>
      </c>
      <c r="W359" s="172">
        <f ca="1">_xlfn.XLOOKUP(G359&amp;$W$2,BS_CONTROLE[CHAVE],BS_CONTROLE[Quantidade_11],"-")</f>
        <v>1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*</v>
      </c>
      <c r="C361" s="184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3" t="str">
        <f>IF(SP_NORTE!B364="","*",SP_NORTE!B364)</f>
        <v>*</v>
      </c>
      <c r="G361" s="183" t="str">
        <f>IF(SP_NORTE!D364="","*",SP_NORTE!D364)</f>
        <v>*</v>
      </c>
      <c r="H361" s="183" t="str">
        <f>IF(SP_NORTE!F364="","*",SP_NORTE!F364)</f>
        <v>*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2" t="str">
        <f>IF(SP_NORTE!K364="","*",SP_NORTE!K364)</f>
        <v>*</v>
      </c>
      <c r="O361" s="182" t="str">
        <f>IF(SP_NORTE!L364="","*",SP_NORTE!L364)</f>
        <v>-</v>
      </c>
      <c r="P361" s="181" t="str">
        <f>IF(SP_NORTE!O364="","*",SP_NORTE!O364)</f>
        <v>*</v>
      </c>
      <c r="Q361" s="181" t="str">
        <f>IF(SP_NORTE!P364="","*",SP_NORTE!P364)</f>
        <v>*</v>
      </c>
      <c r="R361" s="183" t="str">
        <f>IF(SP_NORTE!Q364="","*",CONCATENATE(SP_NORTE!Q364," ",SP_NORTE!R364))</f>
        <v>*</v>
      </c>
      <c r="S361" s="183" t="str">
        <f>IF(SP_NORTE!V364="","*",SP_NORTE!V364)</f>
        <v>*</v>
      </c>
      <c r="T361" s="183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>
        <f ca="1">_xlfn.XLOOKUP(G362&amp;$V$2,BS_CONTROLE[CHAVE],BS_CONTROLE[Quantidade_11],"-")</f>
        <v>0</v>
      </c>
      <c r="W362" s="172">
        <f ca="1">_xlfn.XLOOKUP(G362&amp;$W$2,BS_CONTROLE[CHAVE],BS_CONTROLE[Quantidade_11],"-")</f>
        <v>1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ZBV-ZTI</v>
      </c>
      <c r="F364" s="183">
        <f>IF(SP_NORTE!B367="","*",SP_NORTE!B367)</f>
        <v>45957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ZIQ</v>
      </c>
      <c r="J364" s="183" t="str">
        <f>IF(SP_NORTE!I367="","*",SP_NORTE!I367)</f>
        <v>ZTR</v>
      </c>
      <c r="K364" s="174" t="str">
        <f>IF(SP_NORTE!M367="","*",SP_NORTE!M367)</f>
        <v>*</v>
      </c>
      <c r="L364" s="174" t="str">
        <f>IF(SP_NORTE!N367="","*",SP_NORTE!N367)</f>
        <v>*</v>
      </c>
      <c r="M364" s="175">
        <f>IF(SP_NORTE!J367="","*",SP_NORTE!J367)</f>
        <v>70</v>
      </c>
      <c r="N364" s="182">
        <f>IF(SP_NORTE!K367="","*",SP_NORTE!K367)</f>
        <v>168</v>
      </c>
      <c r="O364" s="182" t="str">
        <f>IF(SP_NORTE!L367="","*",SP_NORTE!L367)</f>
        <v>-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*</v>
      </c>
      <c r="C365" s="184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3" t="str">
        <f>IF(SP_NORTE!B368="","*",SP_NORTE!B368)</f>
        <v>*</v>
      </c>
      <c r="G365" s="183" t="str">
        <f>IF(SP_NORTE!D368="","*",SP_NORTE!D368)</f>
        <v>*</v>
      </c>
      <c r="H365" s="183" t="str">
        <f>IF(SP_NORTE!F368="","*",SP_NORTE!F368)</f>
        <v>*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2" t="str">
        <f>IF(SP_NORTE!K368="","*",SP_NORTE!K368)</f>
        <v>*</v>
      </c>
      <c r="O365" s="182" t="str">
        <f>IF(SP_NORTE!L368="","*",SP_NORTE!L368)</f>
        <v>-</v>
      </c>
      <c r="P365" s="181" t="str">
        <f>IF(SP_NORTE!O368="","*",SP_NORTE!O368)</f>
        <v>*</v>
      </c>
      <c r="Q365" s="181" t="str">
        <f>IF(SP_NORTE!P368="","*",SP_NORTE!P368)</f>
        <v>*</v>
      </c>
      <c r="R365" s="183" t="str">
        <f>IF(SP_NORTE!Q368="","*",CONCATENATE(SP_NORTE!Q368," ",SP_NORTE!R368))</f>
        <v>*</v>
      </c>
      <c r="S365" s="183" t="str">
        <f>IF(SP_NORTE!V368="","*",SP_NORTE!V368)</f>
        <v>*</v>
      </c>
      <c r="T365" s="183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*</v>
      </c>
      <c r="C366" s="184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3" t="str">
        <f>IF(SP_NORTE!B369="","*",SP_NORTE!B369)</f>
        <v>*</v>
      </c>
      <c r="G366" s="183" t="str">
        <f>IF(SP_NORTE!D369="","*",SP_NORTE!D369)</f>
        <v>*</v>
      </c>
      <c r="H366" s="183" t="str">
        <f>IF(SP_NORTE!F369="","*",SP_NORTE!F369)</f>
        <v>*</v>
      </c>
      <c r="I366" s="183" t="str">
        <f>IF(SP_NORTE!H369="","*",SP_NORTE!H369)</f>
        <v>-</v>
      </c>
      <c r="J366" s="183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2" t="str">
        <f>IF(SP_NORTE!K369="","*",SP_NORTE!K369)</f>
        <v>*</v>
      </c>
      <c r="O366" s="182" t="str">
        <f>IF(SP_NORTE!L369="","*",SP_NORTE!L369)</f>
        <v>-</v>
      </c>
      <c r="P366" s="181" t="str">
        <f>IF(SP_NORTE!O369="","*",SP_NORTE!O369)</f>
        <v>*</v>
      </c>
      <c r="Q366" s="181" t="str">
        <f>IF(SP_NORTE!P369="","*",SP_NORTE!P369)</f>
        <v>*</v>
      </c>
      <c r="R366" s="183" t="str">
        <f>IF(SP_NORTE!Q369="","*",CONCATENATE(SP_NORTE!Q369," ",SP_NORTE!R369))</f>
        <v>*</v>
      </c>
      <c r="S366" s="183" t="str">
        <f>IF(SP_NORTE!V369="","*",SP_NORTE!V369)</f>
        <v>*</v>
      </c>
      <c r="T366" s="183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-</v>
      </c>
      <c r="J367" s="183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-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*</v>
      </c>
      <c r="C368" s="184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3" t="str">
        <f>IF(SP_NORTE!B371="","*",SP_NORTE!B371)</f>
        <v>*</v>
      </c>
      <c r="G368" s="183" t="str">
        <f>IF(SP_NORTE!D371="","*",SP_NORTE!D371)</f>
        <v>*</v>
      </c>
      <c r="H368" s="183" t="str">
        <f>IF(SP_NORTE!F371="","*",SP_NORTE!F371)</f>
        <v>*</v>
      </c>
      <c r="I368" s="183" t="str">
        <f>IF(SP_NORTE!H371="","*",SP_NORTE!H371)</f>
        <v>-</v>
      </c>
      <c r="J368" s="183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2" t="str">
        <f>IF(SP_NORTE!K371="","*",SP_NORTE!K371)</f>
        <v>*</v>
      </c>
      <c r="O368" s="182" t="str">
        <f>IF(SP_NORTE!L371="","*",SP_NORTE!L371)</f>
        <v>-</v>
      </c>
      <c r="P368" s="181" t="str">
        <f>IF(SP_NORTE!O371="","*",SP_NORTE!O371)</f>
        <v>*</v>
      </c>
      <c r="Q368" s="181" t="str">
        <f>IF(SP_NORTE!P371="","*",SP_NORTE!P371)</f>
        <v>*</v>
      </c>
      <c r="R368" s="183" t="str">
        <f>IF(SP_NORTE!Q371="","*",CONCATENATE(SP_NORTE!Q371," ",SP_NORTE!R371))</f>
        <v>*</v>
      </c>
      <c r="S368" s="183" t="str">
        <f>IF(SP_NORTE!V371="","*",SP_NORTE!V371)</f>
        <v>*</v>
      </c>
      <c r="T368" s="183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*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ZBV-ZTI</v>
      </c>
      <c r="F369" s="183">
        <f>IF(SP_NORTE!B372="","*",SP_NORTE!B372)</f>
        <v>45957</v>
      </c>
      <c r="G369" s="183" t="str">
        <f>IF(SP_NORTE!D372="","*",SP_NORTE!D372)</f>
        <v>A73</v>
      </c>
      <c r="H369" s="183" t="str">
        <f>IF(SP_NORTE!F372="","*",SP_NORTE!F372)</f>
        <v>DETECÇÃO - RONDA 7 DIAS</v>
      </c>
      <c r="I369" s="183" t="str">
        <f>IF(SP_NORTE!H372="","*",SP_NORTE!H372)</f>
        <v>ZIQ</v>
      </c>
      <c r="J369" s="183" t="str">
        <f>IF(SP_NORTE!I372="","*",SP_NORTE!I372)</f>
        <v>ZTR</v>
      </c>
      <c r="K369" s="174" t="str">
        <f>IF(SP_NORTE!M372="","*",SP_NORTE!M372)</f>
        <v>ZIQ-ZTR</v>
      </c>
      <c r="L369" s="174" t="str">
        <f>IF(SP_NORTE!N372="","*",SP_NORTE!N372)</f>
        <v>ZIQZTR</v>
      </c>
      <c r="M369" s="175">
        <f>IF(SP_NORTE!J372="","*",SP_NORTE!J372)</f>
        <v>70</v>
      </c>
      <c r="N369" s="182">
        <f>IF(SP_NORTE!K372="","*",SP_NORTE!K372)</f>
        <v>168</v>
      </c>
      <c r="O369" s="182">
        <f>IF(SP_NORTE!L372="","*",SP_NORTE!L372)</f>
        <v>228</v>
      </c>
      <c r="P369" s="181">
        <f>IF(SP_NORTE!O372="","*",SP_NORTE!O372)</f>
        <v>0.39583333333333331</v>
      </c>
      <c r="Q369" s="181">
        <f>IF(SP_NORTE!P372="","*",SP_NORTE!P372)</f>
        <v>4.1666666666666664E-2</v>
      </c>
      <c r="R369" s="183" t="str">
        <f>IF(SP_NORTE!Q372="","*",CONCATENATE(SP_NORTE!Q372," ",SP_NORTE!R372))</f>
        <v>60 KM</v>
      </c>
      <c r="S369" s="183" t="str">
        <f>IF(SP_NORTE!V372="","*",SP_NORTE!V372)</f>
        <v>Generoso</v>
      </c>
      <c r="T369" s="183" t="str">
        <f>IF(SP_NORTE!W372="","*",SP_NORTE!W372)</f>
        <v xml:space="preserve">Ronda 7 dias </v>
      </c>
      <c r="U369" s="172">
        <f ca="1">_xlfn.XLOOKUP(G369&amp;$U$2,BS_CONTROLE[CHAVE],BS_CONTROLE[Quantidade_11],"-")</f>
        <v>62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*</v>
      </c>
      <c r="C370" s="184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3" t="str">
        <f>IF(SP_NORTE!B373="","*",SP_NORTE!B373)</f>
        <v>*</v>
      </c>
      <c r="G370" s="183" t="str">
        <f>IF(SP_NORTE!D373="","*",SP_NORTE!D373)</f>
        <v>*</v>
      </c>
      <c r="H370" s="183" t="str">
        <f>IF(SP_NORTE!F373="","*",SP_NORTE!F373)</f>
        <v>*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2" t="str">
        <f>IF(SP_NORTE!K373="","*",SP_NORTE!K373)</f>
        <v>*</v>
      </c>
      <c r="O370" s="182" t="str">
        <f>IF(SP_NORTE!L373="","*",SP_NORTE!L373)</f>
        <v>-</v>
      </c>
      <c r="P370" s="181" t="str">
        <f>IF(SP_NORTE!O373="","*",SP_NORTE!O373)</f>
        <v>*</v>
      </c>
      <c r="Q370" s="181" t="str">
        <f>IF(SP_NORTE!P373="","*",SP_NORTE!P373)</f>
        <v>*</v>
      </c>
      <c r="R370" s="183" t="str">
        <f>IF(SP_NORTE!Q373="","*",CONCATENATE(SP_NORTE!Q373," ",SP_NORTE!R373))</f>
        <v>*</v>
      </c>
      <c r="S370" s="183" t="str">
        <f>IF(SP_NORTE!V373="","*",SP_NORTE!V373)</f>
        <v>*</v>
      </c>
      <c r="T370" s="183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*</v>
      </c>
      <c r="C372" s="184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3" t="str">
        <f>IF(SP_NORTE!B375="","*",SP_NORTE!B375)</f>
        <v>*</v>
      </c>
      <c r="G372" s="183" t="str">
        <f>IF(SP_NORTE!D375="","*",SP_NORTE!D375)</f>
        <v>*</v>
      </c>
      <c r="H372" s="183" t="str">
        <f>IF(SP_NORTE!F375="","*",SP_NORTE!F375)</f>
        <v>*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2" t="str">
        <f>IF(SP_NORTE!K375="","*",SP_NORTE!K375)</f>
        <v>*</v>
      </c>
      <c r="O372" s="182" t="str">
        <f>IF(SP_NORTE!L375="","*",SP_NORTE!L375)</f>
        <v>-</v>
      </c>
      <c r="P372" s="181" t="str">
        <f>IF(SP_NORTE!O375="","*",SP_NORTE!O375)</f>
        <v>*</v>
      </c>
      <c r="Q372" s="181" t="str">
        <f>IF(SP_NORTE!P375="","*",SP_NORTE!P375)</f>
        <v>*</v>
      </c>
      <c r="R372" s="183" t="str">
        <f>IF(SP_NORTE!Q375="","*",CONCATENATE(SP_NORTE!Q375," ",SP_NORTE!R375))</f>
        <v>*</v>
      </c>
      <c r="S372" s="183" t="str">
        <f>IF(SP_NORTE!V375="","*",SP_NORTE!V375)</f>
        <v>*</v>
      </c>
      <c r="T372" s="183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*</v>
      </c>
      <c r="C375" s="184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3" t="str">
        <f>IF(SP_NORTE!B378="","*",SP_NORTE!B378)</f>
        <v>*</v>
      </c>
      <c r="G375" s="183" t="str">
        <f>IF(SP_NORTE!D378="","*",SP_NORTE!D378)</f>
        <v>*</v>
      </c>
      <c r="H375" s="183" t="str">
        <f>IF(SP_NORTE!F378="","*",SP_NORTE!F378)</f>
        <v>*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2" t="str">
        <f>IF(SP_NORTE!K378="","*",SP_NORTE!K378)</f>
        <v>*</v>
      </c>
      <c r="O375" s="182" t="str">
        <f>IF(SP_NORTE!L378="","*",SP_NORTE!L378)</f>
        <v>-</v>
      </c>
      <c r="P375" s="181" t="str">
        <f>IF(SP_NORTE!O378="","*",SP_NORTE!O378)</f>
        <v>*</v>
      </c>
      <c r="Q375" s="181" t="str">
        <f>IF(SP_NORTE!P378="","*",SP_NORTE!P378)</f>
        <v>*</v>
      </c>
      <c r="R375" s="183" t="str">
        <f>IF(SP_NORTE!Q378="","*",CONCATENATE(SP_NORTE!Q378," ",SP_NORTE!R378))</f>
        <v>*</v>
      </c>
      <c r="S375" s="183" t="str">
        <f>IF(SP_NORTE!V378="","*",SP_NORTE!V378)</f>
        <v>*</v>
      </c>
      <c r="T375" s="183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*</v>
      </c>
      <c r="C377" s="184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3" t="str">
        <f>IF(SP_NORTE!B380="","*",SP_NORTE!B380)</f>
        <v>*</v>
      </c>
      <c r="G377" s="183" t="str">
        <f>IF(SP_NORTE!D380="","*",SP_NORTE!D380)</f>
        <v>*</v>
      </c>
      <c r="H377" s="183" t="str">
        <f>IF(SP_NORTE!F380="","*",SP_NORTE!F380)</f>
        <v>*</v>
      </c>
      <c r="I377" s="183" t="str">
        <f>IF(SP_NORTE!H380="","*",SP_NORTE!H380)</f>
        <v>-</v>
      </c>
      <c r="J377" s="183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2" t="str">
        <f>IF(SP_NORTE!K380="","*",SP_NORTE!K380)</f>
        <v>*</v>
      </c>
      <c r="O377" s="182" t="str">
        <f>IF(SP_NORTE!L380="","*",SP_NORTE!L380)</f>
        <v>-</v>
      </c>
      <c r="P377" s="181" t="str">
        <f>IF(SP_NORTE!O380="","*",SP_NORTE!O380)</f>
        <v>*</v>
      </c>
      <c r="Q377" s="181" t="str">
        <f>IF(SP_NORTE!P380="","*",SP_NORTE!P380)</f>
        <v>*</v>
      </c>
      <c r="R377" s="183" t="str">
        <f>IF(SP_NORTE!Q380="","*",CONCATENATE(SP_NORTE!Q380," ",SP_NORTE!R380))</f>
        <v>*</v>
      </c>
      <c r="S377" s="183" t="str">
        <f>IF(SP_NORTE!V380="","*",SP_NORTE!V380)</f>
        <v>*</v>
      </c>
      <c r="T377" s="183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-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*</v>
      </c>
      <c r="C380" s="184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3" t="str">
        <f>IF(SP_NORTE!B383="","*",SP_NORTE!B383)</f>
        <v>*</v>
      </c>
      <c r="G380" s="183" t="str">
        <f>IF(SP_NORTE!D383="","*",SP_NORTE!D383)</f>
        <v>*</v>
      </c>
      <c r="H380" s="183" t="str">
        <f>IF(SP_NORTE!F383="","*",SP_NORTE!F383)</f>
        <v>*</v>
      </c>
      <c r="I380" s="183" t="str">
        <f>IF(SP_NORTE!H383="","*",SP_NORTE!H383)</f>
        <v>-</v>
      </c>
      <c r="J380" s="183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2" t="str">
        <f>IF(SP_NORTE!K383="","*",SP_NORTE!K383)</f>
        <v>*</v>
      </c>
      <c r="O380" s="182" t="str">
        <f>IF(SP_NORTE!L383="","*",SP_NORTE!L383)</f>
        <v>-</v>
      </c>
      <c r="P380" s="181" t="str">
        <f>IF(SP_NORTE!O383="","*",SP_NORTE!O383)</f>
        <v>*</v>
      </c>
      <c r="Q380" s="181" t="str">
        <f>IF(SP_NORTE!P383="","*",SP_NORTE!P383)</f>
        <v>*</v>
      </c>
      <c r="R380" s="183" t="str">
        <f>IF(SP_NORTE!Q383="","*",CONCATENATE(SP_NORTE!Q383," ",SP_NORTE!R383))</f>
        <v>*</v>
      </c>
      <c r="S380" s="183" t="str">
        <f>IF(SP_NORTE!V383="","*",SP_NORTE!V383)</f>
        <v>*</v>
      </c>
      <c r="T380" s="183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*</v>
      </c>
      <c r="J562" s="183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*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*</v>
      </c>
      <c r="J563" s="183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*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*</v>
      </c>
      <c r="J564" s="183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*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*</v>
      </c>
      <c r="J565" s="183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*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*</v>
      </c>
      <c r="J566" s="183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*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*</v>
      </c>
      <c r="J567" s="183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*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1887</v>
      </c>
      <c r="D5" s="295"/>
      <c r="E5" s="295"/>
      <c r="F5" s="295"/>
      <c r="G5" s="295"/>
      <c r="H5" s="295"/>
      <c r="I5" s="295"/>
      <c r="J5" s="296"/>
      <c r="K5" s="297" t="s">
        <v>1888</v>
      </c>
      <c r="L5" s="298"/>
      <c r="M5" s="298"/>
      <c r="N5" s="298"/>
      <c r="O5" s="299" t="s">
        <v>1889</v>
      </c>
      <c r="P5" s="300"/>
    </row>
    <row r="6" spans="1:16" s="82" customFormat="1" ht="15" customHeight="1">
      <c r="A6" s="74" t="s">
        <v>1884</v>
      </c>
      <c r="B6" s="83" t="s">
        <v>1883</v>
      </c>
      <c r="C6" s="84" t="s">
        <v>1063</v>
      </c>
      <c r="D6" s="85" t="s">
        <v>1064</v>
      </c>
      <c r="E6" s="84" t="s">
        <v>1890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1891</v>
      </c>
      <c r="M6" s="88" t="s">
        <v>710</v>
      </c>
      <c r="N6" s="89" t="s">
        <v>1058</v>
      </c>
      <c r="O6" s="225" t="s">
        <v>1101</v>
      </c>
      <c r="P6" s="150" t="s">
        <v>1892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8.3333333333333329E-2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ZMA-ZLI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ZMA-ZLI</v>
      </c>
      <c r="M348" s="91">
        <f>IF(SP_NORTE!AP347="","*",SP_NORTE!AP347)</f>
        <v>42</v>
      </c>
      <c r="N348" s="91" t="str">
        <f>IF(SP_NORTE!AM347="","*",SP_NORTE!AM347)</f>
        <v>ZMA-ZLI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>
        <f>IF(SP_NORTE!B351="","*",SP_NORTE!B351)</f>
        <v>45955</v>
      </c>
      <c r="B352" s="91" t="str">
        <f>IF(SP_NORTE!X351="","*",SP_NORTE!X351)</f>
        <v>Oportunidade</v>
      </c>
      <c r="C352" s="91" t="str">
        <f>IF(SP_NORTE!S351="","*",SP_NORTE!S351)</f>
        <v>SP NORTE</v>
      </c>
      <c r="D352" s="91" t="str">
        <f>IF(SP_NORTE!T351="","*",SP_NORTE!T351)</f>
        <v>ZCZ-ZTI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 t="str">
        <f>IF(SP_NORTE!AK351="","*",SP_NORTE!AK351)</f>
        <v>-</v>
      </c>
      <c r="L352" s="91" t="str">
        <f>IF(SP_NORTE!AM351="","*",SP_NORTE!AM351)</f>
        <v>ZTO-ZOI</v>
      </c>
      <c r="M352" s="91">
        <f>IF(SP_NORTE!AP351="","*",SP_NORTE!AP351)</f>
        <v>244</v>
      </c>
      <c r="N352" s="91" t="str">
        <f>IF(SP_NORTE!AM351="","*",SP_NORTE!AM351)</f>
        <v>ZTO-ZOI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ZBV-ZTI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ZAC-N</v>
      </c>
      <c r="H354" s="130">
        <f>IF(SP_NORTE!K353="","*",SP_NORTE!K353)</f>
        <v>82.355000000000004</v>
      </c>
      <c r="I354" s="127">
        <f>IF(SP_NORTE!O353="","*",SP_NORTE!O353)</f>
        <v>0.41666666666666669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ZAC-N</v>
      </c>
      <c r="M354" s="91">
        <f>IF(SP_NORTE!AP353="","*",SP_NORTE!AP353)</f>
        <v>82.355000000000004</v>
      </c>
      <c r="N354" s="91" t="str">
        <f>IF(SP_NORTE!AM353="","*",SP_NORTE!AM353)</f>
        <v>ZAC-N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KLECIO (TP-699)</v>
      </c>
      <c r="F355" s="91" t="str">
        <f>IF(SP_NORTE!H354="","*",SP_NORTE!H354)</f>
        <v>-</v>
      </c>
      <c r="G355" s="91" t="str">
        <f>IF(SP_NORTE!M354="","*",SP_NORTE!M354)</f>
        <v>ZAC-2</v>
      </c>
      <c r="H355" s="130">
        <f>IF(SP_NORTE!K354="","*",SP_NORTE!K354)</f>
        <v>81.599999999999994</v>
      </c>
      <c r="I355" s="127">
        <f>IF(SP_NORTE!O354="","*",SP_NORTE!O354)</f>
        <v>0.375</v>
      </c>
      <c r="J355" s="127">
        <f>IF(SP_NORTE!P354="","*",SP_NORTE!P354)</f>
        <v>6.25E-2</v>
      </c>
      <c r="K355" s="91" t="str">
        <f>IF(SP_NORTE!AK354="","*",SP_NORTE!AK354)</f>
        <v>-</v>
      </c>
      <c r="L355" s="91" t="str">
        <f>IF(SP_NORTE!AM354="","*",SP_NORTE!AM354)</f>
        <v>ZAC-2</v>
      </c>
      <c r="M355" s="91">
        <f>IF(SP_NORTE!AP354="","*",SP_NORTE!AP354)</f>
        <v>81.599999999999994</v>
      </c>
      <c r="N355" s="91" t="str">
        <f>IF(SP_NORTE!AM354="","*",SP_NORTE!AM354)</f>
        <v>ZAC-2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>
        <f>IF(SP_NORTE!B356="","*",SP_NORTE!B356)</f>
        <v>45956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ZEB-ZCZ</v>
      </c>
      <c r="E357" s="91" t="str">
        <f>IF(SP_NORTE!D356="","*",SP_NORTE!D356)</f>
        <v>V40</v>
      </c>
      <c r="F357" s="91" t="str">
        <f>IF(SP_NORTE!H356="","*",SP_NORTE!H356)</f>
        <v>ZPN</v>
      </c>
      <c r="G357" s="91" t="str">
        <f>IF(SP_NORTE!M356="","*",SP_NORTE!M356)</f>
        <v>ZJC-ZXB</v>
      </c>
      <c r="H357" s="130">
        <f>IF(SP_NORTE!K356="","*",SP_NORTE!K356)</f>
        <v>116</v>
      </c>
      <c r="I357" s="127">
        <f>IF(SP_NORTE!O356="","*",SP_NORTE!O356)</f>
        <v>0.375</v>
      </c>
      <c r="J357" s="127">
        <f>IF(SP_NORTE!P356="","*",SP_NORTE!P356)</f>
        <v>8.3333333333333329E-2</v>
      </c>
      <c r="K357" s="91" t="str">
        <f>IF(SP_NORTE!AK356="","*",SP_NORTE!AK356)</f>
        <v>ZPN</v>
      </c>
      <c r="L357" s="91" t="str">
        <f>IF(SP_NORTE!AM356="","*",SP_NORTE!AM356)</f>
        <v>ZJC-ZXB</v>
      </c>
      <c r="M357" s="91">
        <f>IF(SP_NORTE!AP356="","*",SP_NORTE!AP356)</f>
        <v>116</v>
      </c>
      <c r="N357" s="91" t="str">
        <f>IF(SP_NORTE!AM356="","*",SP_NORTE!AM356)</f>
        <v>ZJC-ZXB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>
        <f>IF(SP_NORTE!B357="","*",SP_NORTE!B357)</f>
        <v>45956</v>
      </c>
      <c r="B358" s="91" t="str">
        <f>IF(SP_NORTE!X357="","*",SP_NORTE!X357)</f>
        <v>Oportunidade</v>
      </c>
      <c r="C358" s="91" t="str">
        <f>IF(SP_NORTE!S357="","*",SP_NORTE!S357)</f>
        <v>SP NORTE</v>
      </c>
      <c r="D358" s="91" t="str">
        <f>IF(SP_NORTE!T357="","*",SP_NORTE!T357)</f>
        <v>ZBV-ZTI</v>
      </c>
      <c r="E358" s="91" t="str">
        <f>IF(SP_NORTE!D357="","*",SP_NORTE!D357)</f>
        <v>V88</v>
      </c>
      <c r="F358" s="91" t="str">
        <f>IF(SP_NORTE!H357="","*",SP_NORTE!H357)</f>
        <v>ZLI</v>
      </c>
      <c r="G358" s="91" t="str">
        <f>IF(SP_NORTE!M357="","*",SP_NORTE!M357)</f>
        <v>ZLI-ZBV</v>
      </c>
      <c r="H358" s="130">
        <f>IF(SP_NORTE!K357="","*",SP_NORTE!K357)</f>
        <v>104</v>
      </c>
      <c r="I358" s="127">
        <f>IF(SP_NORTE!O357="","*",SP_NORTE!O357)</f>
        <v>0.375</v>
      </c>
      <c r="J358" s="127">
        <f>IF(SP_NORTE!P357="","*",SP_NORTE!P357)</f>
        <v>4.1666666666666664E-2</v>
      </c>
      <c r="K358" s="91" t="str">
        <f>IF(SP_NORTE!AK357="","*",SP_NORTE!AK357)</f>
        <v>ZLI</v>
      </c>
      <c r="L358" s="91" t="str">
        <f>IF(SP_NORTE!AM357="","*",SP_NORTE!AM357)</f>
        <v>ZLI-ZBV</v>
      </c>
      <c r="M358" s="91">
        <f>IF(SP_NORTE!AP357="","*",SP_NORTE!AP357)</f>
        <v>104</v>
      </c>
      <c r="N358" s="91" t="str">
        <f>IF(SP_NORTE!AM357="","*",SP_NORTE!AM357)</f>
        <v>ZLI-ZBV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ZBV-ZTI</v>
      </c>
      <c r="E360" s="91" t="str">
        <f>IF(SP_NORTE!D359="","*",SP_NORTE!D359)</f>
        <v>V97</v>
      </c>
      <c r="F360" s="91" t="str">
        <f>IF(SP_NORTE!H359="","*",SP_NORTE!H359)</f>
        <v>ZTT</v>
      </c>
      <c r="G360" s="91" t="str">
        <f>IF(SP_NORTE!M359="","*",SP_NORTE!M359)</f>
        <v>ZTT-ZBV</v>
      </c>
      <c r="H360" s="130">
        <f>IF(SP_NORTE!K359="","*",SP_NORTE!K359)</f>
        <v>97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ZTT</v>
      </c>
      <c r="L360" s="91" t="str">
        <f>IF(SP_NORTE!AM359="","*",SP_NORTE!AM359)</f>
        <v>ZTT-ZBV</v>
      </c>
      <c r="M360" s="91">
        <f>IF(SP_NORTE!AP359="","*",SP_NORTE!AP359)</f>
        <v>97</v>
      </c>
      <c r="N360" s="91" t="str">
        <f>IF(SP_NORTE!AM359="","*",SP_NORTE!AM359)</f>
        <v>ZTT-ZBV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>
        <f>IF(SP_NORTE!B362="","*",SP_NORTE!B362)</f>
        <v>45957</v>
      </c>
      <c r="B363" s="91" t="str">
        <f>IF(SP_NORTE!X362="","*",SP_NORTE!X362)</f>
        <v>*</v>
      </c>
      <c r="C363" s="91" t="str">
        <f>IF(SP_NORTE!S362="","*",SP_NORTE!S362)</f>
        <v>SP NORTE</v>
      </c>
      <c r="D363" s="91" t="str">
        <f>IF(SP_NORTE!T362="","*",SP_NORTE!T362)</f>
        <v>TMI-ZEB</v>
      </c>
      <c r="E363" s="91" t="str">
        <f>IF(SP_NORTE!D362="","*",SP_NORTE!D362)</f>
        <v>JOVÂNIO (TP-850)</v>
      </c>
      <c r="F363" s="91" t="str">
        <f>IF(SP_NORTE!H362="","*",SP_NORTE!H362)</f>
        <v>-</v>
      </c>
      <c r="G363" s="91" t="str">
        <f>IF(SP_NORTE!M362="","*",SP_NORTE!M362)</f>
        <v>ZSF-ZRW</v>
      </c>
      <c r="H363" s="130">
        <f>IF(SP_NORTE!K362="","*",SP_NORTE!K362)</f>
        <v>423.05</v>
      </c>
      <c r="I363" s="127">
        <f>IF(SP_NORTE!O362="","*",SP_NORTE!O362)</f>
        <v>0.375</v>
      </c>
      <c r="J363" s="127">
        <f>IF(SP_NORTE!P362="","*",SP_NORTE!P362)</f>
        <v>6.25E-2</v>
      </c>
      <c r="K363" s="91" t="str">
        <f>IF(SP_NORTE!AK362="","*",SP_NORTE!AK362)</f>
        <v>-</v>
      </c>
      <c r="L363" s="91" t="str">
        <f>IF(SP_NORTE!AM362="","*",SP_NORTE!AM362)</f>
        <v>ZSF-ZRW</v>
      </c>
      <c r="M363" s="91">
        <f>IF(SP_NORTE!AP362="","*",SP_NORTE!AP362)</f>
        <v>423.05</v>
      </c>
      <c r="N363" s="91" t="str">
        <f>IF(SP_NORTE!AM362="","*",SP_NORTE!AM362)</f>
        <v>ZSF-ZRW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>
        <f>IF(SP_NORTE!B365="","*",SP_NORTE!B365)</f>
        <v>45957</v>
      </c>
      <c r="B366" s="91" t="str">
        <f>IF(SP_NORTE!X365="","*",SP_NORTE!X365)</f>
        <v>*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-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-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>
        <f>IF(SP_NORTE!B367="","*",SP_NORTE!B367)</f>
        <v>45957</v>
      </c>
      <c r="B368" s="91" t="str">
        <f>IF(SP_NORTE!X367="","*",SP_NORTE!X367)</f>
        <v>*</v>
      </c>
      <c r="C368" s="91" t="str">
        <f>IF(SP_NORTE!S367="","*",SP_NORTE!S367)</f>
        <v>SP NORTE</v>
      </c>
      <c r="D368" s="91" t="str">
        <f>IF(SP_NORTE!T367="","*",SP_NORTE!T367)</f>
        <v>ZBV-ZTI</v>
      </c>
      <c r="E368" s="91" t="str">
        <f>IF(SP_NORTE!D367="","*",SP_NORTE!D367)</f>
        <v>*</v>
      </c>
      <c r="F368" s="91" t="str">
        <f>IF(SP_NORTE!H367="","*",SP_NORTE!H367)</f>
        <v>ZIQ</v>
      </c>
      <c r="G368" s="91" t="str">
        <f>IF(SP_NORTE!M367="","*",SP_NORTE!M367)</f>
        <v>*</v>
      </c>
      <c r="H368" s="130">
        <f>IF(SP_NORTE!K367="","*",SP_NORTE!K367)</f>
        <v>168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ZIQ</v>
      </c>
      <c r="L368" s="91" t="str">
        <f>IF(SP_NORTE!AM367="","*",SP_NORTE!AM367)</f>
        <v>-</v>
      </c>
      <c r="M368" s="91">
        <f>IF(SP_NORTE!AP367="","*",SP_NORTE!AP367)</f>
        <v>168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>
        <f>IF(SP_NORTE!B372="","*",SP_NORTE!B372)</f>
        <v>45957</v>
      </c>
      <c r="B373" s="91" t="str">
        <f>IF(SP_NORTE!X372="","*",SP_NORTE!X372)</f>
        <v>*</v>
      </c>
      <c r="C373" s="91" t="str">
        <f>IF(SP_NORTE!S372="","*",SP_NORTE!S372)</f>
        <v>SP NORTE</v>
      </c>
      <c r="D373" s="91" t="str">
        <f>IF(SP_NORTE!T372="","*",SP_NORTE!T372)</f>
        <v>ZBV-ZTI</v>
      </c>
      <c r="E373" s="91" t="str">
        <f>IF(SP_NORTE!D372="","*",SP_NORTE!D372)</f>
        <v>A73</v>
      </c>
      <c r="F373" s="91" t="str">
        <f>IF(SP_NORTE!H372="","*",SP_NORTE!H372)</f>
        <v>ZIQ</v>
      </c>
      <c r="G373" s="91" t="str">
        <f>IF(SP_NORTE!M372="","*",SP_NORTE!M372)</f>
        <v>ZIQ-ZTR</v>
      </c>
      <c r="H373" s="130">
        <f>IF(SP_NORTE!K372="","*",SP_NORTE!K372)</f>
        <v>168</v>
      </c>
      <c r="I373" s="127">
        <f>IF(SP_NORTE!O372="","*",SP_NORTE!O372)</f>
        <v>0.39583333333333331</v>
      </c>
      <c r="J373" s="127">
        <f>IF(SP_NORTE!P372="","*",SP_NORTE!P372)</f>
        <v>4.1666666666666664E-2</v>
      </c>
      <c r="K373" s="91" t="str">
        <f>IF(SP_NORTE!AK372="","*",SP_NORTE!AK372)</f>
        <v>ZIQ</v>
      </c>
      <c r="L373" s="91" t="str">
        <f>IF(SP_NORTE!AM372="","*",SP_NORTE!AM372)</f>
        <v>ZIQ-ZTR</v>
      </c>
      <c r="M373" s="91">
        <f>IF(SP_NORTE!AP372="","*",SP_NORTE!AP372)</f>
        <v>168</v>
      </c>
      <c r="N373" s="91" t="str">
        <f>IF(SP_NORTE!AM372="","*",SP_NORTE!AM372)</f>
        <v>ZIQ-ZTR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1893</v>
      </c>
      <c r="C2" s="135" t="s">
        <v>1048</v>
      </c>
      <c r="D2" s="84" t="s">
        <v>1050</v>
      </c>
      <c r="E2" s="84" t="s">
        <v>1894</v>
      </c>
      <c r="F2" s="112" t="s">
        <v>1895</v>
      </c>
      <c r="G2" s="84" t="s">
        <v>1896</v>
      </c>
      <c r="H2" s="84" t="s">
        <v>1897</v>
      </c>
      <c r="I2" s="84" t="s">
        <v>1898</v>
      </c>
      <c r="J2" s="84" t="s">
        <v>1899</v>
      </c>
      <c r="K2" s="86" t="s">
        <v>1900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ZMA-ZLI</v>
      </c>
      <c r="G312" s="108" t="str">
        <f>IF(SP_NORTE!I347="","*",SP_NORTE!I347)</f>
        <v>ZLI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>
        <f>IF(SP_NORTE!B351="","*",SP_NORTE!B351)</f>
        <v>45955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-</v>
      </c>
      <c r="I316" s="108" t="str">
        <f>IF(SP_NORTE!AC351="","*",SP_NORTE!AC351)</f>
        <v>-</v>
      </c>
      <c r="J316" s="109" t="str">
        <f>IF(SP_NORTE!AA351="","*",SP_NORTE!AA351)</f>
        <v>-</v>
      </c>
      <c r="K316" s="110" t="str">
        <f>IF(SP_NORTE!AD351="","*",SP_NORTE!AD351)</f>
        <v>-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ZAC-N</v>
      </c>
      <c r="G318" s="108" t="str">
        <f>IF(SP_NORTE!I353="","*",SP_NORTE!I353)</f>
        <v>-</v>
      </c>
      <c r="H318" s="108" t="str">
        <f>IF(SP_NORTE!AB353="","*",SP_NORTE!AB353)</f>
        <v>-</v>
      </c>
      <c r="I318" s="108" t="str">
        <f>IF(SP_NORTE!AC353="","*",SP_NORTE!AC353)</f>
        <v>-</v>
      </c>
      <c r="J318" s="109" t="str">
        <f>IF(SP_NORTE!AA353="","*",SP_NORTE!AA353)</f>
        <v>-</v>
      </c>
      <c r="K318" s="110" t="str">
        <f>IF(SP_NORTE!AD353="","*",SP_NORTE!AD353)</f>
        <v>-</v>
      </c>
    </row>
    <row r="319" spans="2:11" s="111" customFormat="1" hidden="1">
      <c r="B319" s="107" t="str">
        <f>IF(SP_NORTE!Y354="","*",SP_NORTE!Y354)</f>
        <v>*</v>
      </c>
      <c r="C319" s="108">
        <f>IF(SP_NORTE!B354="","*",SP_NORTE!B354)</f>
        <v>45955</v>
      </c>
      <c r="D319" s="107" t="str">
        <f>IF(SP_NORTE!D354="","*",SP_NORTE!D354)</f>
        <v>KLECIO (TP-699)</v>
      </c>
      <c r="E319" s="107" t="str">
        <f>IF(SP_NORTE!H354="","*",SP_NORTE!H354)</f>
        <v>-</v>
      </c>
      <c r="F319" s="113" t="str">
        <f>IF(SP_NORTE!M354="","*",SP_NORTE!M354)</f>
        <v>ZAC-2</v>
      </c>
      <c r="G319" s="108" t="str">
        <f>IF(SP_NORTE!I354="","*",SP_NORTE!I354)</f>
        <v>-</v>
      </c>
      <c r="H319" s="108" t="str">
        <f>IF(SP_NORTE!AB354="","*",SP_NORTE!AB354)</f>
        <v>-</v>
      </c>
      <c r="I319" s="108" t="str">
        <f>IF(SP_NORTE!AC354="","*",SP_NORTE!AC354)</f>
        <v>-</v>
      </c>
      <c r="J319" s="109" t="str">
        <f>IF(SP_NORTE!AA354="","*",SP_NORTE!AA354)</f>
        <v>-</v>
      </c>
      <c r="K319" s="110" t="str">
        <f>IF(SP_NORTE!AD354="","*",SP_NORTE!AD354)</f>
        <v>-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>
        <f>IF(SP_NORTE!B356="","*",SP_NORTE!B356)</f>
        <v>45956</v>
      </c>
      <c r="D321" s="107" t="str">
        <f>IF(SP_NORTE!D356="","*",SP_NORTE!D356)</f>
        <v>V40</v>
      </c>
      <c r="E321" s="107" t="str">
        <f>IF(SP_NORTE!H356="","*",SP_NORTE!H356)</f>
        <v>ZPN</v>
      </c>
      <c r="F321" s="113" t="str">
        <f>IF(SP_NORTE!M356="","*",SP_NORTE!M356)</f>
        <v>ZJC-ZXB</v>
      </c>
      <c r="G321" s="108" t="str">
        <f>IF(SP_NORTE!I356="","*",SP_NORTE!I356)</f>
        <v>ZPN</v>
      </c>
      <c r="H321" s="108" t="str">
        <f>IF(SP_NORTE!AB356="","*",SP_NORTE!AB356)</f>
        <v>FIXO</v>
      </c>
      <c r="I321" s="108" t="str">
        <f>IF(SP_NORTE!AC356="","*",SP_NORTE!AC356)</f>
        <v>ACIONAMENTO</v>
      </c>
      <c r="J321" s="109">
        <f>IF(SP_NORTE!AA356="","*",SP_NORTE!AA356)</f>
        <v>1</v>
      </c>
      <c r="K321" s="110">
        <f>IF(SP_NORTE!AD356="","*",SP_NORTE!AD356)</f>
        <v>0.29166666666666669</v>
      </c>
    </row>
    <row r="322" spans="2:11" s="111" customFormat="1" hidden="1">
      <c r="B322" s="107" t="str">
        <f>IF(SP_NORTE!Y357="","*",SP_NORTE!Y357)</f>
        <v>*</v>
      </c>
      <c r="C322" s="108">
        <f>IF(SP_NORTE!B357="","*",SP_NORTE!B357)</f>
        <v>45956</v>
      </c>
      <c r="D322" s="107" t="str">
        <f>IF(SP_NORTE!D357="","*",SP_NORTE!D357)</f>
        <v>V88</v>
      </c>
      <c r="E322" s="107" t="str">
        <f>IF(SP_NORTE!H357="","*",SP_NORTE!H357)</f>
        <v>ZLI</v>
      </c>
      <c r="F322" s="113" t="str">
        <f>IF(SP_NORTE!M357="","*",SP_NORTE!M357)</f>
        <v>ZLI-ZBV</v>
      </c>
      <c r="G322" s="108" t="str">
        <f>IF(SP_NORTE!I357="","*",SP_NORTE!I357)</f>
        <v>ZBV</v>
      </c>
      <c r="H322" s="108" t="str">
        <f>IF(SP_NORTE!AB357="","*",SP_NORTE!AB357)</f>
        <v>FIXO</v>
      </c>
      <c r="I322" s="108" t="str">
        <f>IF(SP_NORTE!AC357="","*",SP_NORTE!AC357)</f>
        <v>ACIONAMENTO</v>
      </c>
      <c r="J322" s="109">
        <f>IF(SP_NORTE!AA357="","*",SP_NORTE!AA357)</f>
        <v>1</v>
      </c>
      <c r="K322" s="110">
        <f>IF(SP_NORTE!AD357="","*",SP_NORTE!AD357)</f>
        <v>0.29166666666666669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>
        <f>IF(SP_NORTE!B359="","*",SP_NORTE!B359)</f>
        <v>45956</v>
      </c>
      <c r="D324" s="107" t="str">
        <f>IF(SP_NORTE!D359="","*",SP_NORTE!D359)</f>
        <v>V97</v>
      </c>
      <c r="E324" s="107" t="str">
        <f>IF(SP_NORTE!H359="","*",SP_NORTE!H359)</f>
        <v>ZTT</v>
      </c>
      <c r="F324" s="113" t="str">
        <f>IF(SP_NORTE!M359="","*",SP_NORTE!M359)</f>
        <v>ZTT-ZBV</v>
      </c>
      <c r="G324" s="108" t="str">
        <f>IF(SP_NORTE!I359="","*",SP_NORTE!I359)</f>
        <v>ZBV</v>
      </c>
      <c r="H324" s="108" t="str">
        <f>IF(SP_NORTE!AB359="","*",SP_NORTE!AB359)</f>
        <v>FIXO</v>
      </c>
      <c r="I324" s="108" t="str">
        <f>IF(SP_NORTE!AC359="","*",SP_NORTE!AC359)</f>
        <v>-</v>
      </c>
      <c r="J324" s="109">
        <f>IF(SP_NORTE!AA359="","*",SP_NORTE!AA359)</f>
        <v>1</v>
      </c>
      <c r="K324" s="110">
        <f>IF(SP_NORTE!AD359="","*",SP_NORTE!AD359)</f>
        <v>0.29166666666666669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>
        <f>IF(SP_NORTE!B362="","*",SP_NORTE!B362)</f>
        <v>45957</v>
      </c>
      <c r="D327" s="107" t="str">
        <f>IF(SP_NORTE!D362="","*",SP_NORTE!D362)</f>
        <v>JOVÂNIO (TP-850)</v>
      </c>
      <c r="E327" s="107" t="str">
        <f>IF(SP_NORTE!H362="","*",SP_NORTE!H362)</f>
        <v>-</v>
      </c>
      <c r="F327" s="113" t="str">
        <f>IF(SP_NORTE!M362="","*",SP_NORTE!M362)</f>
        <v>ZSF-ZRW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>
        <f>IF(SP_NORTE!B365="","*",SP_NORTE!B365)</f>
        <v>45957</v>
      </c>
      <c r="D330" s="107" t="str">
        <f>IF(SP_NORTE!D365="","*",SP_NORTE!D365)</f>
        <v>JULIO (TP-697)</v>
      </c>
      <c r="E330" s="107" t="str">
        <f>IF(SP_NORTE!H365="","*",SP_NORTE!H365)</f>
        <v>-</v>
      </c>
      <c r="F330" s="113" t="str">
        <f>IF(SP_NORTE!M365="","*",SP_NORTE!M365)</f>
        <v>ZEC-2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>
        <f>IF(SP_NORTE!B367="","*",SP_NORTE!B367)</f>
        <v>45957</v>
      </c>
      <c r="D332" s="107" t="str">
        <f>IF(SP_NORTE!D367="","*",SP_NORTE!D367)</f>
        <v>*</v>
      </c>
      <c r="E332" s="107" t="str">
        <f>IF(SP_NORTE!H367="","*",SP_NORTE!H367)</f>
        <v>ZIQ</v>
      </c>
      <c r="F332" s="113" t="str">
        <f>IF(SP_NORTE!M367="","*",SP_NORTE!M367)</f>
        <v>*</v>
      </c>
      <c r="G332" s="108" t="str">
        <f>IF(SP_NORTE!I367="","*",SP_NORTE!I367)</f>
        <v>ZTR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>
        <f>IF(SP_NORTE!B372="","*",SP_NORTE!B372)</f>
        <v>45957</v>
      </c>
      <c r="D337" s="107" t="str">
        <f>IF(SP_NORTE!D372="","*",SP_NORTE!D372)</f>
        <v>A73</v>
      </c>
      <c r="E337" s="107" t="str">
        <f>IF(SP_NORTE!H372="","*",SP_NORTE!H372)</f>
        <v>ZIQ</v>
      </c>
      <c r="F337" s="113" t="str">
        <f>IF(SP_NORTE!M372="","*",SP_NORTE!M372)</f>
        <v>ZIQ-ZTR</v>
      </c>
      <c r="G337" s="108" t="str">
        <f>IF(SP_NORTE!I372="","*",SP_NORTE!I372)</f>
        <v>ZTR</v>
      </c>
      <c r="H337" s="108" t="str">
        <f>IF(SP_NORTE!AB372="","*",SP_NORTE!AB372)</f>
        <v>FIXO</v>
      </c>
      <c r="I337" s="108" t="str">
        <f>IF(SP_NORTE!AC372="","*",SP_NORTE!AC372)</f>
        <v>-</v>
      </c>
      <c r="J337" s="109">
        <f>IF(SP_NORTE!AA372="","*",SP_NORTE!AA372)</f>
        <v>1</v>
      </c>
      <c r="K337" s="110">
        <f>IF(SP_NORTE!AD372="","*",SP_NORTE!AD372)</f>
        <v>0.29166666666666669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