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77" documentId="120_S{118792C3-22EF-5104-A093-F22BFE3913F3}" xr6:coauthVersionLast="47" xr6:coauthVersionMax="47" xr10:uidLastSave="{94739E38-3D0B-43B7-B57E-8CDFC3D0415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5" l="1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<sst xmlns="http://schemas.openxmlformats.org/spreadsheetml/2006/main" count="4854" uniqueCount="1364">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</sst>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C1" activePane="topRight" state="frozen"/>
      <selection pane="topRight" activeCell="BC154" sqref="BC1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1304</v>
      </c>
      <c r="M151" s="127" t="s">
        <v>1305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1306</v>
      </c>
      <c r="V151" s="105" t="s">
        <v>1307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1309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638</v>
      </c>
      <c r="F154" s="142" t="str">
        <f>IF(D154="","*",VLOOKUP(E154,BS_ATIVIDADE[],3,FALSE))</f>
        <v>OUTROS</v>
      </c>
      <c r="G154" s="106" t="s">
        <v>137</v>
      </c>
      <c r="H154" s="106" t="s">
        <v>14</v>
      </c>
      <c r="I154" s="105">
        <v>73</v>
      </c>
      <c r="J154" s="105">
        <v>42</v>
      </c>
      <c r="K154" s="105">
        <v>9</v>
      </c>
      <c r="L154" s="127" t="s">
        <v>1310</v>
      </c>
      <c r="M154" s="127" t="s">
        <v>1311</v>
      </c>
      <c r="N154" s="106">
        <v>0.375</v>
      </c>
      <c r="O154" s="106">
        <v>4.1666666666666664E-2</v>
      </c>
      <c r="P154" s="105">
        <v>1</v>
      </c>
      <c r="Q154" s="9" t="str">
        <f>IF(E154=0, "*", IFERROR(_xlfn.XLOOKUP(E154, BS_ATIVIDADE[ATIVIDADE], BS_ATIVIDADE[UNIDADE]), "*"))</f>
        <v>BINÁRIO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1312</v>
      </c>
      <c r="W154" s="104" t="s">
        <v>452</v>
      </c>
      <c r="X154" s="129" t="s">
        <v>455</v>
      </c>
      <c r="Y154" s="104"/>
      <c r="Z154" s="105" t="s">
        <v>1313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DESLOCAMENTO</v>
      </c>
      <c r="AI154" s="8" t="str">
        <f>IF(BS_CONTROLE[[#This Row],[Atividade]]=0, "-", BS_CONTROLE[[#This Row],[Atividade]])</f>
        <v>DESLOCAMENTO</v>
      </c>
      <c r="AJ154" s="30" t="str">
        <f>BS_CONTROLE[[#This Row],[Local - Partida]]</f>
        <v>ZMA2</v>
      </c>
      <c r="AK154" s="30" t="str">
        <f>BS_CONTROLE[[#This Row],[Local - Encerramento]]</f>
        <v>ZTO</v>
      </c>
      <c r="AL154" s="105" t="str">
        <f>IF(BS_CONTROLE[[#This Row],[Entre - Estações]]=0, "-", BS_CONTROLE[[#This Row],[Entre - Estações]])</f>
        <v>ZMA-ZTO</v>
      </c>
      <c r="AM154" s="105" t="str">
        <f>IF(BS_CONTROLE[[#This Row],[SB]]=0, "-", BS_CONTROLE[[#This Row],[SB]])</f>
        <v>ZMAZTO</v>
      </c>
      <c r="AN154" s="105">
        <f>IF(BS_CONTROLE[[#This Row],[SUB]]=0, "-", BS_CONTROLE[[#This Row],[SUB]])</f>
        <v>73</v>
      </c>
      <c r="AO154" s="105">
        <f>BS_CONTROLE[[#This Row],[KM - Inicio]]</f>
        <v>42</v>
      </c>
      <c r="AP154" s="105">
        <f>BS_CONTROLE[[#This Row],[KM - Inicio]]</f>
        <v>42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BINÁRIO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1315</v>
      </c>
      <c r="C4" s="161" t="s">
        <v>1316</v>
      </c>
      <c r="D4" s="161" t="s">
        <v>1317</v>
      </c>
      <c r="E4" s="161" t="s">
        <v>1318</v>
      </c>
      <c r="F4" s="161" t="s">
        <v>4</v>
      </c>
      <c r="G4" s="161" t="s">
        <v>1319</v>
      </c>
    </row>
    <row r="5" spans="2:7">
      <c r="B5" s="162" t="s">
        <v>1320</v>
      </c>
      <c r="C5" s="162">
        <v>257068</v>
      </c>
      <c r="D5" s="162" t="s">
        <v>1321</v>
      </c>
      <c r="E5" s="162" t="s">
        <v>1322</v>
      </c>
      <c r="F5" s="162" t="s">
        <v>1322</v>
      </c>
      <c r="G5" s="163">
        <v>46296</v>
      </c>
    </row>
    <row r="6" spans="2:7">
      <c r="B6" s="162" t="s">
        <v>1323</v>
      </c>
      <c r="C6" s="162" t="s">
        <v>624</v>
      </c>
      <c r="D6" s="162" t="s">
        <v>624</v>
      </c>
      <c r="E6" s="162" t="s">
        <v>624</v>
      </c>
      <c r="F6" s="162" t="s">
        <v>1324</v>
      </c>
      <c r="G6" s="163" t="s">
        <v>624</v>
      </c>
    </row>
    <row r="7" spans="2:7">
      <c r="B7" s="162" t="s">
        <v>1325</v>
      </c>
      <c r="C7" s="162">
        <v>257472</v>
      </c>
      <c r="D7" s="162" t="s">
        <v>1326</v>
      </c>
      <c r="E7" s="162" t="s">
        <v>1327</v>
      </c>
      <c r="F7" s="162" t="s">
        <v>1327</v>
      </c>
      <c r="G7" s="163">
        <v>45992</v>
      </c>
    </row>
    <row r="8" spans="2:7">
      <c r="B8" s="162" t="s">
        <v>1328</v>
      </c>
      <c r="C8" s="162">
        <v>260307</v>
      </c>
      <c r="D8" s="162" t="s">
        <v>1329</v>
      </c>
      <c r="E8" s="162" t="s">
        <v>1330</v>
      </c>
      <c r="F8" s="162" t="s">
        <v>1327</v>
      </c>
      <c r="G8" s="163">
        <v>46082</v>
      </c>
    </row>
    <row r="9" spans="2:7">
      <c r="B9" s="162" t="s">
        <v>1331</v>
      </c>
      <c r="C9" s="162">
        <v>333033</v>
      </c>
      <c r="D9" s="162" t="s">
        <v>1332</v>
      </c>
      <c r="E9" s="162" t="s">
        <v>1324</v>
      </c>
      <c r="F9" s="162" t="s">
        <v>1333</v>
      </c>
      <c r="G9" s="162" t="s">
        <v>624</v>
      </c>
    </row>
    <row r="10" spans="2:7">
      <c r="B10" s="162" t="s">
        <v>1334</v>
      </c>
      <c r="C10" s="162">
        <v>263576</v>
      </c>
      <c r="D10" s="162" t="s">
        <v>1335</v>
      </c>
      <c r="E10" s="162" t="s">
        <v>1324</v>
      </c>
      <c r="F10" s="162" t="s">
        <v>1333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1337</v>
      </c>
      <c r="E3" s="200" t="s">
        <v>1338</v>
      </c>
      <c r="F3" s="200" t="s">
        <v>1339</v>
      </c>
      <c r="G3" s="200" t="s">
        <v>1340</v>
      </c>
      <c r="H3" s="200" t="s">
        <v>1341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1345</v>
      </c>
      <c r="C2" s="121" t="s">
        <v>997</v>
      </c>
      <c r="D2" s="76" t="s">
        <v>999</v>
      </c>
      <c r="E2" s="76" t="s">
        <v>1346</v>
      </c>
      <c r="F2" s="99" t="s">
        <v>1347</v>
      </c>
      <c r="G2" s="76" t="s">
        <v>1348</v>
      </c>
      <c r="H2" s="76" t="s">
        <v>1349</v>
      </c>
      <c r="I2" s="76" t="s">
        <v>1350</v>
      </c>
      <c r="J2" s="76" t="s">
        <v>1351</v>
      </c>
      <c r="K2" s="78" t="s">
        <v>1352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ZMA-ZTO</v>
      </c>
      <c r="G149" s="95" t="str">
        <f>IF(SP_NORTE!H154="","*",SP_NORTE!H154)</f>
        <v>ZTO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1353</v>
      </c>
      <c r="V1" s="250"/>
      <c r="W1" s="250"/>
    </row>
    <row r="2" spans="1:23" ht="15" customHeight="1">
      <c r="A2" s="87" t="s">
        <v>1354</v>
      </c>
      <c r="B2" s="87" t="s">
        <v>1355</v>
      </c>
      <c r="C2" s="87" t="s">
        <v>442</v>
      </c>
      <c r="D2" s="88" t="s">
        <v>1011</v>
      </c>
      <c r="E2" s="88" t="s">
        <v>4</v>
      </c>
      <c r="F2" s="88" t="s">
        <v>1356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1357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DESLOCAMENTO</v>
      </c>
      <c r="I151" s="145" t="str">
        <f>IF(SP_NORTE!G154="","*",SP_NORTE!G154)</f>
        <v>ZMA2</v>
      </c>
      <c r="J151" s="145" t="str">
        <f>IF(SP_NORTE!H154="","*",SP_NORTE!H154)</f>
        <v>ZTO</v>
      </c>
      <c r="K151" s="138" t="str">
        <f>IF(SP_NORTE!L154="","*",SP_NORTE!L154)</f>
        <v>ZMA-ZTO</v>
      </c>
      <c r="L151" s="138" t="str">
        <f>IF(SP_NORTE!M154="","*",SP_NORTE!M154)</f>
        <v>ZMAZTO</v>
      </c>
      <c r="M151" s="139">
        <f>IF(SP_NORTE!I154="","*",SP_NORTE!I154)</f>
        <v>73</v>
      </c>
      <c r="N151" s="144">
        <f>IF(SP_NORTE!J154="","*",SP_NORTE!J154)</f>
        <v>42</v>
      </c>
      <c r="O151" s="144">
        <f>IF(SP_NORTE!K154="","*",SP_NORTE!K154)</f>
        <v>9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 BINÁRIO</v>
      </c>
      <c r="S151" s="145" t="str">
        <f>IF(SP_NORTE!U154="","*",SP_NORTE!U154)</f>
        <v>Carlos Eduardo</v>
      </c>
      <c r="T151" s="145" t="str">
        <f>IF(SP_NORTE!V154="","*",SP_NORTE!V154)</f>
        <v>Deslocomento ZMA-ZTO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510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1358</v>
      </c>
      <c r="D5" s="252"/>
      <c r="E5" s="252"/>
      <c r="F5" s="252"/>
      <c r="G5" s="252"/>
      <c r="H5" s="252"/>
      <c r="I5" s="252"/>
      <c r="J5" s="253"/>
      <c r="K5" s="254" t="s">
        <v>1359</v>
      </c>
      <c r="L5" s="255"/>
      <c r="M5" s="255"/>
      <c r="N5" s="255"/>
      <c r="O5" s="256" t="s">
        <v>1360</v>
      </c>
      <c r="P5" s="257"/>
    </row>
    <row r="6" spans="1:16" s="74" customFormat="1" ht="15" customHeight="1">
      <c r="A6" s="66" t="s">
        <v>1356</v>
      </c>
      <c r="B6" s="75" t="s">
        <v>1355</v>
      </c>
      <c r="C6" s="76" t="s">
        <v>1011</v>
      </c>
      <c r="D6" s="77" t="s">
        <v>1012</v>
      </c>
      <c r="E6" s="76" t="s">
        <v>1361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1362</v>
      </c>
      <c r="M6" s="80" t="s">
        <v>642</v>
      </c>
      <c r="N6" s="81" t="s">
        <v>1006</v>
      </c>
      <c r="O6" s="158" t="s">
        <v>1049</v>
      </c>
      <c r="P6" s="132" t="s">
        <v>1363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ZMA-ZTO</v>
      </c>
      <c r="H121" s="116">
        <f>IF(SP_NORTE!J154="","*",SP_NORTE!J154)</f>
        <v>42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ZMA-ZTO</v>
      </c>
      <c r="M121" s="83">
        <f>IF(SP_NORTE!AO154="","*",SP_NORTE!AO154)</f>
        <v>42</v>
      </c>
      <c r="N121" s="83" t="str">
        <f>IF(SP_NORTE!AL154="","*",SP_NORTE!AL154)</f>
        <v>ZMA-ZTO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2026-02-11T02:35:20Z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