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67" documentId="120_S{118792C3-22EF-5104-A093-F22BFE3913F3}" xr6:coauthVersionLast="47" xr6:coauthVersionMax="47" xr10:uidLastSave="{D425004F-256B-406E-817D-3FACABACA1A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5" i="1" l="1" a="1"/>
  <c r="M265" i="1" s="1"/>
  <c r="L265" i="1" a="1"/>
  <c r="L265" i="1" s="1"/>
  <c r="M266" i="1" a="1"/>
  <c r="M266" i="1" s="1"/>
  <c r="L266" i="1" a="1"/>
  <c r="L266" i="1" s="1"/>
  <c r="M268" i="1" a="1"/>
  <c r="M268" i="1" s="1"/>
  <c r="L268" i="1" a="1"/>
  <c r="L268" i="1" s="1"/>
  <c r="M264" i="1" a="1"/>
  <c r="M264" i="1" s="1"/>
  <c r="L264" i="1" a="1"/>
  <c r="L264" i="1" s="1"/>
  <c r="M269" i="1" a="1"/>
  <c r="M269" i="1" s="1"/>
  <c r="L269" i="1" a="1"/>
  <c r="L269" i="1" s="1"/>
  <c r="M267" i="1" a="1"/>
  <c r="M267" i="1" s="1"/>
  <c r="L267" i="1" a="1"/>
  <c r="L267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R268" i="15" s="1"/>
  <c r="Q268" i="1"/>
  <c r="Q269" i="1"/>
  <c r="R270" i="15" s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K265" i="15"/>
  <c r="L265" i="15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K266" i="15"/>
  <c r="L266" i="15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K267" i="15"/>
  <c r="L267" i="15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K268" i="15"/>
  <c r="L268" i="15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K269" i="15"/>
  <c r="L269" i="15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K270" i="15"/>
  <c r="L270" i="15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79" i="1" l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<sst xmlns="http://schemas.openxmlformats.org/spreadsheetml/2006/main" count="6457" uniqueCount="1559">
  <si>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</si>
  <si>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</si>
  <si>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</si>
  <si>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</si>
  <si>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</si>
  <si>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</si>
  <si>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</si>
  <si>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</si>
  <si>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</si>
  <si>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</si>
  <si>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</si>
  <si>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</si>
  <si>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</si>
  <si>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</si>
  <si>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</si>
  <si>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</si>
  <si>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</si>
  <si>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</si>
  <si>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</si>
  <si>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</si>
  <si>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</si>
  <si>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</si>
  <si>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</si>
  <si>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</si>
  <si>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</si>
  <si>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</si>
  <si>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</si>
  <si>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</si>
  <si>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</si>
  <si>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</si>
  <si>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</si>
  <si>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</si>
  <si>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</si>
  <si>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</si>
  <si>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</si>
  <si>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</si>
  <si>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</si>
  <si>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</si>
  <si>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</si>
  <si>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</si>
  <si>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</si>
  <si>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</si>
  <si>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</si>
  <si>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</si>
  <si>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</si>
  <si>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</si>
  <si>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</si>
  <si>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</si>
  <si>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</si>
  <si>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</si>
  <si>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</si>
  <si>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</si>
  <si>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</si>
  <si>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</si>
  <si>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</si>
  <si>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</si>
  <si>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</si>
  <si>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</si>
  <si>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</si>
  <si>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</si>
  <si>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</si>
  <si>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</si>
  <si>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</si>
  <si>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</si>
  <si>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</si>
  <si>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</si>
  <si>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</si>
  <si>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</si>
  <si>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</si>
  <si>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</si>
  <si>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</si>
  <si>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</si>
  <si>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</si>
  <si>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</si>
  <si>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</si>
  <si>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</si>
  <si>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</si>
  <si>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</si>
  <si>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</si>
  <si>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</si>
  <si>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</si>
  <si>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</si>
  <si>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</si>
  <si>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</si>
  <si>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</si>
  <si>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</si>
  <si>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</si>
  <si>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</si>
  <si>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</si>
  <si>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</si>
  <si>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</si>
  <si>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</si>
  <si>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</si>
  <si>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</si>
  <si>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</si>
  <si>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</si>
  <si>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</si>
  <si>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</si>
  <si>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</si>
  <si>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</si>
  <si>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</si>
  <si>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</si>
  <si>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</si>
  <si>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</si>
  <si>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</si>
  <si>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</si>
  <si>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</si>
  <si>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</si>
  <si>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</si>
  <si>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</si>
  <si>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</si>
  <si>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</si>
  <si>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</si>
  <si>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</si>
  <si>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</si>
  <si>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</si>
  <si>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</si>
  <si>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</si>
  <si>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</si>
  <si>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</si>
  <si>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</si>
  <si>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</si>
  <si>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</si>
  <si>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</si>
  <si>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</si>
  <si>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</si>
  <si>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</si>
  <si>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</si>
  <si>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</si>
  <si>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</si>
  <si>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</si>
  <si>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</si>
  <si>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</si>
  <si>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</si>
  <si>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</si>
  <si>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</si>
  <si>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</si>
  <si>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</si>
  <si>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</si>
  <si>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</si>
  <si>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</si>
  <si>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</si>
  <si>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</si>
  <si>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</si>
  <si>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</si>
  <si>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</si>
  <si>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</si>
  <si>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</si>
  <si>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</si>
  <si>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</si>
  <si>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</si>
  <si>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</si>
  <si>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</si>
  <si>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</si>
  <si>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</si>
  <si>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</si>
  <si>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</si>
  <si>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</si>
  <si>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</si>
  <si>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</si>
  <si>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</si>
  <si>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</si>
  <si>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</si>
  <si>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</si>
  <si>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</si>
  <si>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</si>
  <si>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</si>
  <si>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</si>
  <si>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</si>
  <si>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</si>
  <si>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</si>
  <si>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</si>
  <si>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</si>
  <si>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</si>
  <si>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</si>
  <si>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</si>
  <si>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</si>
  <si>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</si>
  <si>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</si>
  <si>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</si>
  <si>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</si>
  <si>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</si>
  <si>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</si>
  <si>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</si>
  <si>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</si>
  <si>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</si>
  <si>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</si>
  <si>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</si>
  <si>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</si>
  <si>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</si>
  <si>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</si>
  <si>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</si>
  <si>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</si>
  <si>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</si>
  <si>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</si>
  <si>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</si>
  <si>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</si>
  <si>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</si>
  <si>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</si>
  <si>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</si>
  <si>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</si>
  <si>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</si>
  <si>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</si>
  <si>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</si>
  <si>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</si>
  <si>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</si>
  <si>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</si>
  <si>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</si>
  <si>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</si>
  <si>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</si>
  <si>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</si>
  <si>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</si>
  <si>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</si>
  <si>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</si>
  <si>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</si>
  <si>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</si>
  <si>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</si>
  <si>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</si>
  <si>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</si>
  <si>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</si>
  <si>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</si>
  <si>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</si>
  <si>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</si>
  <si>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</si>
  <si>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</si>
  <si>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</si>
  <si>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</si>
  <si>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</si>
  <si>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</si>
  <si>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</si>
  <si>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</si>
  <si>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</si>
  <si>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</si>
  <si>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</si>
  <si>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</si>
  <si>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</si>
  <si>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</si>
  <si>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</si>
  <si>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</si>
  <si>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</si>
  <si>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</si>
  <si>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</si>
  <si>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</si>
  <si>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</si>
  <si>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</si>
  <si>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</si>
  <si>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</si>
  <si>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</si>
  <si>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</si>
  <si>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</si>
  <si>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</si>
  <si>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</si>
  <si>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</si>
  <si>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</si>
  <si>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</si>
  <si>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</si>
  <si>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</si>
  <si>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</si>
  <si>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</si>
  <si>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</si>
  <si>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</si>
  <si>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</si>
  <si>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</si>
  <si>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</si>
  <si>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</si>
  <si>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</si>
  <si>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</si>
  <si>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</si>
  <si>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</si>
  <si>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</si>
  <si>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</si>
  <si>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</si>
  <si>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</si>
  <si>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</si>
  <si>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</si>
  <si>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</si>
  <si>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</si>
  <si>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</si>
  <si>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</si>
  <si>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</si>
  <si>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</si>
  <si>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</si>
  <si>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</si>
  <si>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</si>
  <si>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</si>
  <si>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</si>
  <si>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</si>
  <si>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</si>
  <si>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</si>
  <si>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</si>
  <si>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</si>
  <si>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</si>
  <si>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</si>
  <si>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</si>
  <si>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</si>
  <si>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</si>
  <si>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</si>
  <si>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</si>
  <si>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</si>
  <si>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</si>
  <si>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</si>
  <si>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</si>
  <si>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</si>
  <si>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</si>
  <si>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</si>
  <si>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</si>
  <si>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</si>
  <si>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</si>
  <si>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</si>
  <si>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</si>
  <si>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</si>
  <si>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</si>
  <si>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</si>
  <si>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</si>
  <si>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</si>
  <si>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</si>
  <si>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</si>
  <si>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</si>
  <si>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</si>
  <si>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</si>
  <si>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</si>
  <si>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</si>
  <si>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</si>
  <si>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</si>
  <si>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</si>
  <si>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</si>
  <si>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</si>
  <si>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</si>
  <si>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</si>
  <si>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</si>
  <si>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</si>
  <si>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</si>
  <si>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</si>
  <si>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</si>
  <si>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</si>
  <si>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</si>
  <si>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</si>
  <si>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</si>
  <si>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</si>
  <si>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</si>
  <si>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</si>
  <si>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</si>
  <si>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</si>
  <si>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</si>
  <si>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</si>
  <si>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</si>
  <si>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</si>
  <si>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</si>
  <si>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</si>
  <si>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</si>
  <si>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</si>
  <si>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</si>
  <si>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</si>
  <si>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</si>
  <si>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</si>
  <si>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</si>
  <si>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</si>
  <si>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</si>
  <si>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</si>
  <si>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</si>
  <si>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</si>
  <si>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</si>
  <si>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</si>
  <si>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</si>
  <si>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</si>
  <si>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</si>
  <si>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</si>
  <si>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</si>
  <si>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</si>
  <si>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</si>
  <si>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</si>
  <si>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</si>
  <si>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</si>
  <si>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</si>
  <si>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</si>
  <si>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</si>
  <si>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</si>
  <si>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</si>
  <si>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</si>
  <si>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</si>
  <si>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</si>
  <si>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</si>
  <si>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</si>
  <si>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</si>
  <si>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</si>
  <si>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</si>
  <si>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</si>
  <si>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</si>
  <si>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</si>
  <si>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</si>
  <si>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</si>
  <si>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</si>
  <si>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</si>
  <si>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</si>
  <si>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</si>
  <si>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</si>
  <si>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</si>
  <si>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</si>
  <si>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</si>
  <si>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</si>
  <si>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</si>
  <si>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</si>
  <si>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</si>
  <si>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</si>
  <si>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</si>
  <si>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</si>
  <si>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</si>
  <si>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</si>
  <si>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</si>
  <si>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</si>
  <si>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</si>
  <si>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</si>
  <si>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</si>
  <si>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</si>
  <si>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</si>
  <si>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</si>
  <si>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</si>
  <si>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</si>
  <si>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</si>
  <si>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</si>
  <si>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</si>
  <si>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</si>
  <si>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</si>
  <si>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</si>
  <si>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</si>
  <si>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</si>
  <si>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</si>
  <si>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</si>
  <si>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</si>
  <si>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</si>
  <si>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</si>
  <si>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</si>
  <si>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</si>
  <si>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</si>
  <si>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</si>
  <si>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</si>
  <si>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</si>
  <si>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</si>
  <si>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</si>
  <si>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</si>
  <si>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</si>
  <si>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</si>
  <si>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</si>
  <si>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</si>
  <si>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</si>
  <si>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</si>
  <si>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</si>
  <si>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</si>
  <si>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</si>
  <si>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</si>
  <si>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</si>
  <si>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</si>
  <si>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</si>
  <si>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</si>
  <si>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</si>
  <si>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</si>
  <si>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</si>
  <si>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</si>
  <si>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</si>
  <si>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</si>
  <si>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</si>
  <si>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</si>
  <si>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</si>
  <si>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</si>
  <si>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</si>
  <si>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</si>
  <si>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</si>
  <si>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</si>
  <si>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</si>
  <si>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</si>
  <si>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</si>
  <si>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</si>
  <si>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</si>
  <si>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</si>
  <si>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</si>
  <si>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</si>
  <si>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</si>
  <si>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</si>
  <si>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</si>
  <si>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</si>
  <si>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</si>
  <si>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</si>
  <si>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</si>
  <si>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</si>
  <si>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</si>
  <si>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</si>
  <si>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</si>
  <si>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</si>
  <si>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</si>
  <si>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</si>
  <si>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</si>
  <si>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</si>
  <si>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</si>
  <si>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</si>
  <si>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</si>
  <si>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</si>
  <si>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</si>
  <si>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</si>
  <si>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</si>
  <si>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</si>
  <si>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</si>
  <si>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</si>
  <si>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</si>
  <si>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</si>
  <si>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</si>
  <si>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</si>
  <si>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</si>
  <si>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</si>
  <si>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</si>
  <si>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</si>
  <si>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</si>
  <si>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</si>
  <si>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</si>
  <si>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</si>
  <si>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</si>
  <si>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</si>
  <si>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</si>
  <si>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</si>
  <si>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</si>
  <si>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</si>
  <si>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</si>
  <si>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</si>
  <si>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</si>
  <si>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</si>
  <si>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</si>
  <si>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</si>
  <si>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</si>
  <si>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</si>
  <si>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</si>
  <si>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</si>
  <si>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</si>
  <si>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</si>
  <si>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</si>
  <si>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</si>
  <si>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</si>
  <si>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</si>
  <si>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</si>
  <si>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</si>
  <si>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</si>
  <si>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</si>
  <si>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</si>
  <si>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</si>
  <si>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</si>
  <si>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</si>
  <si>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</si>
  <si>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</si>
  <si>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</si>
  <si>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</si>
  <si>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</si>
  <si>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</si>
  <si>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</si>
  <si>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</si>
  <si>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</si>
  <si>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</si>
  <si>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</si>
  <si>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</si>
  <si>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</si>
  <si>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</si>
  <si>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</si>
  <si>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</si>
  <si>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</si>
  <si>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</si>
  <si>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</si>
  <si>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</si>
  <si>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</si>
  <si>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</si>
  <si>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</si>
  <si>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</si>
  <si>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</si>
  <si>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</si>
  <si>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</si>
  <si>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</si>
  <si>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</si>
  <si>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</si>
  <si>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</si>
  <si>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</si>
  <si>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</si>
  <si>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</si>
  <si>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</si>
  <si>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</si>
  <si>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</si>
  <si>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</si>
  <si>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</si>
  <si>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</si>
  <si>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</si>
  <si>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</si>
  <si>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</si>
  <si>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</si>
  <si>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</si>
  <si>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</si>
  <si>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</si>
  <si>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</si>
  <si>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</si>
  <si>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</si>
  <si>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</si>
  <si>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</si>
  <si>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</si>
  <si>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</si>
  <si>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</si>
  <si>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</si>
  <si>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</si>
  <si>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</si>
  <si>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</si>
  <si>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</si>
  <si>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</si>
  <si>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</si>
  <si>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</si>
  <si>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</si>
  <si>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</si>
  <si>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</si>
  <si>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</si>
  <si>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</si>
  <si>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</si>
  <si>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</si>
  <si>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</si>
  <si>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</si>
  <si>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</si>
  <si>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</si>
  <si>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</si>
  <si>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</si>
  <si>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</si>
  <si>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</si>
  <si>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</si>
  <si>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</si>
  <si>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</si>
  <si>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</si>
  <si>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</si>
  <si>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</si>
  <si>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</si>
  <si>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</si>
  <si>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</si>
  <si>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</si>
  <si>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</si>
  <si>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</si>
  <si>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</si>
  <si>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</si>
  <si>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</si>
  <si>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</si>
  <si>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</si>
  <si>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</si>
  <si>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</si>
  <si>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</si>
  <si>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</si>
  <si>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</si>
  <si>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</si>
  <si>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</si>
  <si>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</si>
  <si>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</si>
  <si>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</si>
  <si>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</si>
  <si>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</si>
  <si>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</si>
  <si>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</si>
  <si>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</si>
  <si>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</si>
  <si>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</si>
  <si>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</si>
  <si>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</si>
  <si>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</si>
  <si>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</si>
  <si>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</si>
  <si>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</si>
  <si>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</si>
  <si>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</si>
  <si>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</si>
  <si>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</si>
  <si>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</si>
  <si>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</si>
  <si>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</si>
  <si>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</si>
  <si>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</si>
  <si>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</si>
  <si>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</si>
  <si>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</si>
  <si>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</si>
  <si>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</si>
  <si>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</si>
  <si>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</si>
  <si>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</si>
  <si>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</si>
  <si>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</si>
  <si>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</si>
  <si>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</si>
  <si>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</si>
  <si>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</si>
  <si>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</si>
  <si>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</si>
  <si>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</si>
  <si>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</si>
  <si>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</si>
  <si>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</si>
  <si>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</si>
  <si>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</si>
  <si>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</si>
  <si>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</si>
  <si>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</si>
  <si>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</si>
  <si>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</si>
  <si>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</si>
  <si>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</si>
  <si>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</si>
  <si>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</si>
  <si>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</si>
  <si>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</si>
  <si>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</si>
  <si>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</si>
  <si>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</si>
  <si>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</si>
  <si>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</si>
  <si>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</si>
  <si>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</si>
  <si>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</si>
  <si>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</si>
  <si>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</si>
  <si>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</si>
  <si>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</si>
  <si>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</si>
  <si>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</si>
  <si>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</si>
  <si>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</si>
  <si>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</si>
  <si>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</si>
  <si>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</si>
  <si>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</si>
  <si>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</si>
  <si>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</si>
  <si>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</si>
  <si>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</si>
  <si>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</si>
  <si>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</si>
  <si>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</si>
  <si>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</si>
  <si>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</si>
  <si>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</si>
  <si>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</si>
  <si>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</si>
  <si>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</si>
  <si>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</si>
  <si>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</si>
  <si>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</si>
  <si>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</si>
  <si>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</si>
  <si>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</si>
  <si>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</si>
  <si>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</si>
  <si>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</si>
  <si>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</si>
  <si>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</si>
  <si>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</si>
  <si>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</si>
  <si>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</si>
  <si>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</si>
  <si>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</si>
  <si>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</si>
  <si>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</si>
  <si>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</si>
  <si>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</si>
  <si>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</si>
  <si>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</si>
  <si>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</si>
  <si>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</si>
  <si>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</si>
  <si>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</si>
  <si>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</si>
  <si>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</si>
  <si>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</si>
  <si>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</si>
  <si>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</si>
  <si>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</si>
  <si>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</si>
  <si>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</si>
  <si>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</si>
  <si>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</si>
  <si>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</si>
  <si>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</si>
  <si>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</si>
  <si>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</si>
  <si>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</si>
  <si>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</si>
  <si>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</si>
  <si>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</si>
  <si>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</si>
  <si>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</si>
  <si>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</si>
  <si>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</si>
  <si>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</si>
  <si>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</si>
  <si>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</si>
  <si>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</si>
  <si>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</si>
  <si>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</si>
  <si>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</si>
  <si>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</si>
  <si>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</si>
  <si>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</si>
  <si>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</si>
  <si>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</si>
  <si>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</si>
  <si>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</si>
  <si>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</si>
  <si>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</si>
  <si>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</si>
  <si>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</si>
  <si>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</si>
  <si>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</si>
  <si>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</si>
  <si>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</si>
  <si>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</si>
  <si>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</si>
  <si>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</si>
  <si>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</si>
  <si>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</si>
  <si>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</si>
  <si>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</si>
  <si>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</si>
  <si>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</si>
  <si>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</si>
  <si>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</si>
  <si>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</si>
  <si>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</si>
  <si>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</si>
  <si>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</si>
  <si>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</si>
  <si>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</si>
  <si>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</si>
  <si>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</si>
  <si>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</si>
  <si>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</si>
  <si>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</si>
  <si>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</si>
  <si>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</si>
  <si>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</si>
  <si>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</si>
  <si>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</si>
  <si>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</si>
  <si>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</si>
  <si>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</si>
  <si>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</si>
  <si>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</si>
  <si>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</si>
  <si>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</si>
  <si>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</si>
  <si>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</si>
  <si>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</si>
  <si>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</si>
  <si>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</si>
  <si>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</si>
  <si>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</si>
  <si>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</si>
  <si>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</si>
  <si>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</si>
  <si>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</si>
  <si>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</si>
  <si>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</si>
  <si>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</si>
  <si>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</si>
  <si>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</si>
  <si>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</si>
  <si>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</si>
  <si>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</si>
  <si>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</si>
  <si>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</si>
  <si>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</si>
  <si>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</si>
  <si>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</si>
  <si>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</si>
  <si>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</si>
  <si>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</si>
  <si>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</si>
  <si>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</si>
  <si>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</si>
  <si>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</si>
  <si>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</si>
  <si>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</si>
  <si>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</si>
  <si>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</si>
  <si>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</si>
  <si>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</si>
  <si>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</si>
  <si>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</si>
  <si>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</si>
  <si>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</si>
  <si>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</si>
  <si>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</si>
  <si>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</si>
  <si>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</si>
  <si>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</si>
  <si>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</si>
  <si>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</si>
  <si>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</si>
  <si>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</si>
  <si>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</si>
  <si>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</si>
  <si>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</si>
  <si>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</si>
  <si>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</si>
  <si>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</si>
  <si>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</si>
  <si>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</si>
  <si>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</si>
  <si>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</si>
  <si>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</si>
  <si>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</si>
  <si>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</si>
  <si>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</si>
  <si>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</si>
  <si>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</si>
  <si>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</si>
  <si>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</si>
  <si>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</si>
  <si>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</si>
  <si>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</si>
  <si>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</si>
  <si>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</si>
  <si>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</si>
  <si>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</si>
  <si>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</si>
  <si>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</si>
  <si>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</si>
  <si>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</si>
  <si>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</si>
  <si>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</si>
  <si>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</si>
  <si>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</si>
  <si>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</si>
  <si>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</si>
  <si>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</si>
  <si>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</si>
  <si>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</si>
  <si>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</si>
  <si>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</si>
  <si>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</si>
  <si>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</si>
  <si>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</si>
  <si>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</si>
  <si>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</si>
  <si>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</si>
  <si>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</si>
  <si>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</si>
  <si>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</si>
  <si>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</si>
  <si>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</si>
  <si>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</si>
  <si>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</si>
  <si>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</si>
  <si>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</si>
  <si>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</si>
  <si>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</si>
  <si>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</si>
  <si>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</si>
  <si>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</si>
  <si>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</si>
  <si>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</si>
  <si>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</si>
  <si>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</si>
  <si>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</si>
  <si>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</si>
  <si>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</si>
  <si>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</si>
  <si>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</si>
  <si>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</si>
  <si>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</si>
  <si>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</si>
  <si>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</si>
  <si>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</si>
  <si>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</si>
  <si>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</si>
  <si>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</si>
  <si>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</si>
  <si>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</si>
  <si>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</si>
  <si>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</si>
  <si>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</si>
  <si>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</si>
  <si>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</si>
  <si>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</si>
  <si>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</si>
  <si>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</si>
  <si>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</si>
  <si>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</si>
  <si>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</si>
  <si>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</si>
  <si>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</si>
  <si>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</si>
  <si>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</si>
  <si>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</si>
  <si>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</si>
  <si>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</si>
  <si>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</si>
  <si>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</si>
  <si>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</si>
  <si>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</si>
  <si>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</si>
  <si>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</si>
  <si>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</si>
  <si>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</si>
  <si>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</si>
  <si>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</si>
  <si>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</si>
  <si>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</si>
  <si>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</si>
  <si>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</si>
  <si>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</si>
  <si>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</si>
  <si>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</si>
  <si>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</si>
  <si>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</si>
  <si>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</si>
  <si>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</si>
  <si>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</si>
  <si>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</si>
  <si>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</si>
  <si>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</si>
  <si>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</si>
  <si>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</si>
  <si>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</si>
  <si>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</si>
  <si>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</si>
  <si>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</si>
  <si>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</si>
  <si>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</si>
  <si>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</si>
  <si>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</si>
  <si>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</si>
  <si>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</si>
  <si>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</si>
  <si>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</si>
  <si>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</si>
  <si>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</si>
  <si>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</si>
  <si>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</si>
  <si>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</si>
  <si>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</si>
  <si>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</si>
  <si>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</si>
  <si>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</si>
  <si>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</si>
  <si>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</si>
  <si>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</si>
  <si>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</si>
  <si>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</si>
  <si>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</si>
  <si>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</si>
  <si>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</si>
  <si>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</si>
  <si>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</si>
  <si>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</si>
  <si>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</si>
  <si>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</si>
  <si>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</si>
  <si>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</si>
  <si>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</si>
  <si>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</si>
  <si>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</si>
  <si>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</si>
  <si>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</si>
  <si>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</si>
  <si>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</si>
  <si>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</si>
  <si>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</si>
  <si>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</si>
  <si>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</si>
  <si>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</si>
  <si>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</si>
  <si>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</si>
  <si>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</si>
  <si>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</si>
  <si>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</si>
  <si>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</si>
  <si>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</si>
  <si>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</si>
  <si>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</si>
  <si>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</si>
  <si>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</si>
  <si>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</si>
  <si>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</si>
  <si>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</si>
  <si>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</si>
  <si>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</si>
  <si>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</si>
  <si>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</si>
  <si>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</si>
  <si>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</si>
  <si>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</si>
  <si>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</si>
  <si>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</si>
  <si>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</si>
  <si>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</si>
  <si>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</si>
  <si>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</si>
  <si>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</si>
  <si>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</si>
  <si>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</si>
  <si>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</si>
  <si>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</si>
  <si>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</si>
  <si>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</si>
  <si>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</si>
  <si>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</si>
  <si>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</si>
  <si>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</si>
  <si>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</si>
  <si>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</si>
  <si>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</si>
  <si>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</si>
  <si>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</si>
  <si>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</si>
  <si>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</si>
  <si>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</si>
  <si>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</si>
  <si>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</si>
  <si>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</si>
  <si>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</si>
  <si>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</si>
  <si>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</si>
  <si>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</si>
  <si>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</si>
  <si>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</si>
  <si>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</si>
  <si>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</si>
  <si>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</si>
  <si>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</si>
  <si>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</si>
  <si>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</si>
  <si>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</si>
  <si>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</si>
  <si>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</si>
  <si>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</si>
  <si>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</si>
  <si>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</si>
  <si>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</si>
  <si>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</si>
  <si>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</si>
  <si>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</si>
  <si>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</si>
  <si>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</si>
  <si>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</si>
  <si>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</si>
  <si>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</si>
  <si>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</si>
  <si>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</si>
  <si>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</si>
  <si>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</si>
  <si>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</si>
  <si>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</si>
  <si>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</si>
  <si>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</si>
  <si>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</si>
  <si>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</si>
  <si>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</si>
  <si>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</si>
  <si>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</si>
  <si>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</si>
  <si>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</si>
  <si>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</si>
  <si>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</si>
  <si>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</si>
  <si>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</si>
  <si>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</si>
  <si>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</si>
  <si>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</si>
  <si>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</si>
  <si>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</si>
  <si>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</si>
  <si>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</si>
  <si>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</si>
  <si>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</si>
  <si>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</si>
  <si>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</si>
  <si>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</si>
  <si>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</si>
  <si>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</si>
  <si>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</si>
  <si>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</si>
  <si>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</si>
  <si>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</si>
  <si>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</si>
  <si>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</si>
  <si>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</si>
  <si>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</si>
  <si>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</si>
  <si>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</si>
  <si>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</si>
  <si>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</si>
  <si>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</si>
  <si>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</si>
  <si>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</si>
  <si>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</si>
  <si>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</si>
  <si>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</si>
  <si>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</si>
  <si>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</si>
  <si>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</si>
  <si>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</si>
  <si>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</si>
  <si>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</si>
  <si>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</si>
  <si>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</si>
  <si>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</si>
  <si>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</si>
  <si>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</si>
  <si>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</si>
  <si>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</si>
  <si>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</si>
  <si>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</si>
  <si>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</si>
  <si>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</si>
  <si>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</si>
  <si>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</si>
  <si>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</si>
  <si>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</si>
  <si>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</si>
  <si>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</si>
  <si>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</si>
  <si>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</si>
  <si>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</si>
  <si>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</si>
  <si>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</si>
  <si>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</si>
  <si>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</si>
  <si>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</si>
  <si>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</si>
  <si>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</si>
  <si>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</si>
  <si>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</si>
  <si>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</si>
  <si>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</si>
  <si>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</si>
  <si>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</si>
  <si>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</si>
  <si>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</si>
  <si>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</si>
  <si>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</si>
  <si>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</si>
  <si>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</si>
  <si>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</si>
  <si>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</si>
  <si>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</si>
  <si>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</si>
  <si>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</si>
  <si>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</si>
  <si>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</si>
  <si>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</si>
  <si>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</si>
  <si>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</si>
  <si>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</si>
  <si>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</si>
  <si>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</si>
  <si>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</si>
  <si>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</si>
  <si>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</si>
  <si>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</si>
  <si>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</si>
  <si>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</si>
  <si>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</si>
  <si>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</si>
  <si>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</si>
  <si>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</si>
  <si>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</si>
  <si>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</si>
  <si>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</si>
  <si>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</si>
  <si>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</si>
  <si>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</si>
  <si>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</si>
  <si>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</si>
  <si>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</si>
  <si>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</si>
  <si>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</si>
  <si>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</si>
  <si>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</si>
  <si>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</si>
  <si>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</si>
  <si>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</si>
  <si>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</si>
  <si>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</si>
  <si>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</si>
  <si>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</si>
  <si>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</si>
  <si>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</si>
  <si>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</si>
  <si>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</si>
  <si>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</si>
  <si>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</si>
  <si>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</si>
  <si>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</si>
  <si>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</si>
  <si>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</si>
  <si>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</si>
  <si>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</si>
  <si>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</si>
  <si>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</si>
  <si>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</si>
  <si>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</si>
  <si>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</si>
  <si>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</si>
  <si>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</si>
  <si>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</si>
  <si>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</si>
  <si>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</si>
  <si>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</si>
  <si>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</si>
  <si>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</si>
  <si>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</si>
  <si>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</si>
  <si>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</si>
  <si>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</si>
  <si>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</si>
  <si>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</si>
  <si>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</si>
  <si>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</si>
  <si>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</si>
  <si>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</si>
  <si>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</si>
  <si>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</si>
  <si>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</si>
  <si>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</si>
  <si>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</si>
  <si>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</si>
  <si>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</si>
  <si>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</si>
  <si>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</si>
  <si>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</si>
  <si>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</si>
  <si>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</si>
  <si>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</si>
  <si>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</si>
  <si>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</si>
  <si>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</si>
  <si>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</si>
  <si>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</si>
  <si>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</si>
  <si>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</si>
  <si>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</si>
  <si>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</si>
  <si>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</si>
  <si>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</si>
  <si>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</si>
  <si>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</si>
  <si>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</si>
  <si>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</si>
  <si>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</si>
  <si>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</si>
  <si>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</si>
  <si>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</si>
  <si>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</si>
  <si>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</si>
  <si>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</si>
  <si>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</si>
  <si>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</si>
  <si>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</si>
  <si>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</si>
  <si>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</si>
  <si>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</si>
  <si>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</si>
  <si>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</si>
  <si>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</si>
  <si>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</si>
  <si>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</si>
  <si>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</si>
  <si>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</si>
  <si>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</si>
  <si>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</si>
  <si>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</si>
  <si>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</si>
  <si>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</si>
  <si>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</si>
  <si>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</si>
  <si>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</si>
  <si>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</si>
  <si>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</si>
  <si>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</si>
  <si>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</si>
  <si>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</si>
  <si>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</si>
  <si>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</si>
  <si>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</si>
  <si>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</si>
  <si>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</si>
  <si>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</si>
  <si>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</si>
  <si>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</si>
  <si>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</si>
  <si>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</si>
  <si>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</si>
  <si>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</si>
  <si>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</si>
  <si>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</si>
  <si>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</si>
  <si>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</si>
  <si>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</si>
  <si>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</si>
  <si>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</si>
  <si>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</si>
  <si>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</si>
  <si>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</si>
  <si>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</si>
  <si>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</si>
  <si>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</si>
  <si>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</si>
  <si>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</si>
  <si>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</si>
  <si>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</si>
  <si>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</si>
  <si>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</si>
  <si>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</si>
  <si>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</si>
  <si>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</si>
  <si>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</si>
  <si>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</si>
  <si>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</si>
  <si>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</si>
  <si>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</si>
  <si>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</si>
  <si>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</si>
  <si>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</si>
  <si>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</si>
  <si>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</si>
  <si>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</si>
  <si>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</si>
  <si>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</si>
  <si>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</si>
  <si>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</si>
  <si>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</si>
  <si>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</si>
  <si>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</si>
  <si>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</si>
  <si>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</si>
  <si>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</si>
  <si>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</si>
  <si>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</si>
  <si>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</si>
  <si>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</si>
  <si>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</si>
  <si>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</si>
  <si>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</si>
  <si>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</si>
  <si>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</si>
  <si>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</si>
  <si>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</si>
  <si>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</si>
  <si>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</si>
  <si>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</si>
  <si>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</si>
  <si>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</si>
  <si>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</si>
  <si>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</si>
  <si>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</si>
  <si>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</si>
  <si>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</si>
  <si>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</si>
  <si>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</si>
  <si>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</si>
  <si>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</si>
  <si>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</si>
  <si>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</si>
  <si>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</si>
  <si>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</si>
  <si>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</si>
  <si>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</si>
  <si>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</si>
  <si>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</si>
  <si>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</si>
  <si>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</si>
  <si>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</si>
  <si>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</si>
  <si>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</si>
  <si>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</si>
  <si>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</si>
  <si>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</si>
  <si>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</si>
  <si>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</si>
  <si>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</si>
  <si>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</si>
  <si>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</si>
  <si>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</si>
  <si>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</si>
  <si>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</si>
  <si>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</si>
  <si>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</si>
  <si>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</si>
  <si>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>Previsão MC1 09:30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</si>
  <si>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</si>
  <si>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</si>
  <si>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</si>
  <si>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</si>
  <si>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</si>
  <si>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</si>
  <si>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</si>
  <si>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</si>
  <si>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</si>
  <si>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</si>
  <si>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</si>
  <si>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</si>
  <si>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</si>
  <si>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</si>
  <si>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</si>
  <si>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</si>
  <si>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</si>
  <si>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</si>
  <si>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</si>
  <si>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</si>
  <si>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</si>
  <si>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Não vai solicitar devido alteração de programação </t>
  </si>
  <si>
    <t>Tp pronto 09hrs, previsão após Y44 11:00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</si>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</sst>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J253" activePane="bottomRight" state="frozen"/>
      <selection pane="bottomRight" activeCell="BN259" sqref="BN25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1501</v>
      </c>
      <c r="H259" s="106" t="s">
        <v>1502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>
        <v>0</v>
      </c>
      <c r="AR259" s="108">
        <v>0</v>
      </c>
      <c r="AS259" s="108">
        <v>0</v>
      </c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>
        <v>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>
        <v>0</v>
      </c>
      <c r="BH259" s="16"/>
      <c r="BI259" s="16" t="s">
        <v>1503</v>
      </c>
      <c r="BJ259" s="16" t="s">
        <v>1503</v>
      </c>
      <c r="BK259" s="15"/>
      <c r="BL259" s="130" t="s">
        <v>472</v>
      </c>
      <c r="BM259" s="130" t="s">
        <v>501</v>
      </c>
      <c r="BN259" s="130" t="s">
        <v>552</v>
      </c>
      <c r="BO259" s="16" t="s">
        <v>1503</v>
      </c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>SuperExecução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1491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>
        <v>0.375</v>
      </c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1504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1505</v>
      </c>
      <c r="BJ261" s="16" t="s">
        <v>1505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1505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>V8746072</v>
      </c>
      <c r="B264" s="102">
        <v>46072</v>
      </c>
      <c r="C264" s="134">
        <f>IF(BS_CONTROLE[[#This Row],[DATA]]="","",WEEKNUM(BS_CONTROLE[[#This Row],[DATA]]))</f>
        <v>8</v>
      </c>
      <c r="D264" s="104" t="s">
        <v>830</v>
      </c>
      <c r="E264" s="126" t="s">
        <v>729</v>
      </c>
      <c r="F264" s="142" t="str">
        <f>IF(D264="","*",VLOOKUP(E264,BS_ATIVIDADE[],3,FALSE))</f>
        <v>MECANIZAÇÃO - SOCADORA</v>
      </c>
      <c r="G264" s="106" t="s">
        <v>1476</v>
      </c>
      <c r="H264" s="106" t="s">
        <v>334</v>
      </c>
      <c r="I264" s="105">
        <v>73</v>
      </c>
      <c r="J264" s="105">
        <v>325.2</v>
      </c>
      <c r="K264" s="105">
        <v>325.60000000000002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4" s="106">
        <v>0.35416666666666669</v>
      </c>
      <c r="O264" s="106">
        <v>6.25E-2</v>
      </c>
      <c r="P264" s="105">
        <v>765</v>
      </c>
      <c r="Q264" s="9" t="str">
        <f>IF(E264=0, "*", IFERROR(_xlfn.XLOOKUP(E264, BS_ATIVIDADE[ATIVIDADE], BS_ATIVIDADE[UNIDADE]), "*"))</f>
        <v>M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4" s="105" t="s">
        <v>1063</v>
      </c>
      <c r="V264" s="151" t="s">
        <v>1282</v>
      </c>
      <c r="W264" s="104" t="s">
        <v>452</v>
      </c>
      <c r="X264" s="129"/>
      <c r="Y264" s="104"/>
      <c r="Z264" s="105"/>
      <c r="AA264" s="103"/>
      <c r="AB264" s="152"/>
      <c r="AC264" s="107"/>
      <c r="AD264" s="105">
        <v>6220</v>
      </c>
      <c r="AE264" s="105"/>
      <c r="AF264" s="105"/>
      <c r="AG264" s="14"/>
      <c r="AH264" s="126" t="str">
        <f>IF(BS_CONTROLE[[#This Row],[Atividade]]=0, "-", BS_CONTROLE[[#This Row],[Atividade]])</f>
        <v>MECANIZAÇÃO - SOCADORA</v>
      </c>
      <c r="AI264" s="8" t="str">
        <f>IF(BS_CONTROLE[[#This Row],[Atividade]]=0, "-", BS_CONTROLE[[#This Row],[Atividade]])</f>
        <v>MECANIZAÇÃO - SOCADORA</v>
      </c>
      <c r="AJ264" s="30" t="str">
        <f>BS_CONTROLE[[#This Row],[Local - Partida]]</f>
        <v>ZPD2</v>
      </c>
      <c r="AK264" s="30" t="str">
        <f>BS_CONTROLE[[#This Row],[Local - Encerramento]]</f>
        <v>ZDP2</v>
      </c>
      <c r="AL264" s="105" t="str">
        <f>IF(BS_CONTROLE[[#This Row],[Entre - Estações]]=0, "-", BS_CONTROLE[[#This Row],[Entre - Estações]])</f>
        <v>ZGI-ZFN</v>
      </c>
      <c r="AM264" s="105" t="str">
        <f>IF(BS_CONTROLE[[#This Row],[SB]]=0, "-", BS_CONTROLE[[#This Row],[SB]])</f>
        <v>ZGI326</v>
      </c>
      <c r="AN264" s="105">
        <f>IF(BS_CONTROLE[[#This Row],[SUB]]=0, "-", BS_CONTROLE[[#This Row],[SUB]])</f>
        <v>73</v>
      </c>
      <c r="AO264" s="105">
        <f>BS_CONTROLE[[#This Row],[KM - Inicio]]</f>
        <v>325.2</v>
      </c>
      <c r="AP264" s="105">
        <f>BS_CONTROLE[[#This Row],[KM - Inicio]]</f>
        <v>325.2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M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V1946072</v>
      </c>
      <c r="B265" s="102">
        <v>46072</v>
      </c>
      <c r="C265" s="134">
        <f>IF(BS_CONTROLE[[#This Row],[DATA]]="","",WEEKNUM(BS_CONTROLE[[#This Row],[DATA]]))</f>
        <v>8</v>
      </c>
      <c r="D265" s="104" t="s">
        <v>1406</v>
      </c>
      <c r="E265" s="126" t="s">
        <v>837</v>
      </c>
      <c r="F265" s="142" t="str">
        <f>IF(D265="","*",VLOOKUP(E265,BS_ATIVIDADE[],3,FALSE))</f>
        <v>OUTROS</v>
      </c>
      <c r="G265" s="106" t="s">
        <v>201</v>
      </c>
      <c r="H265" s="106" t="s">
        <v>244</v>
      </c>
      <c r="I265" s="105">
        <v>73</v>
      </c>
      <c r="J265" s="105">
        <v>175.9</v>
      </c>
      <c r="K265" s="105">
        <v>170.6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5" s="106">
        <v>0.41666666666666669</v>
      </c>
      <c r="O265" s="106">
        <v>4.1666666666666664E-2</v>
      </c>
      <c r="P265" s="105">
        <v>200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1486</v>
      </c>
      <c r="W265" s="104" t="s">
        <v>452</v>
      </c>
      <c r="X265" s="129"/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6219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VARRIÇÃO</v>
      </c>
      <c r="AI265" s="8" t="str">
        <f>IF(BS_CONTROLE[[#This Row],[Atividade]]=0, "-", BS_CONTROLE[[#This Row],[Atividade]])</f>
        <v>VARRIÇÃO</v>
      </c>
      <c r="AJ265" s="30" t="str">
        <f>BS_CONTROLE[[#This Row],[Local - Partida]]</f>
        <v>ZPNZXB</v>
      </c>
      <c r="AK265" s="30" t="str">
        <f>BS_CONTROLE[[#This Row],[Local - Encerramento]]</f>
        <v>ZEH2</v>
      </c>
      <c r="AL265" s="105" t="str">
        <f>IF(BS_CONTROLE[[#This Row],[Entre - Estações]]=0, "-", BS_CONTROLE[[#This Row],[Entre - Estações]])</f>
        <v>ZUC-ZCG</v>
      </c>
      <c r="AM265" s="105" t="str">
        <f>IF(BS_CONTROLE[[#This Row],[SB]]=0, "-", BS_CONTROLE[[#This Row],[SB]])</f>
        <v>173ZCG</v>
      </c>
      <c r="AN265" s="105">
        <f>IF(BS_CONTROLE[[#This Row],[SUB]]=0, "-", BS_CONTROLE[[#This Row],[SUB]])</f>
        <v>73</v>
      </c>
      <c r="AO265" s="105">
        <f>BS_CONTROLE[[#This Row],[KM - Inicio]]</f>
        <v>175.9</v>
      </c>
      <c r="AP265" s="105">
        <f>BS_CONTROLE[[#This Row],[KM - Inicio]]</f>
        <v>175.9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>V8846072</v>
      </c>
      <c r="B266" s="102">
        <v>46072</v>
      </c>
      <c r="C266" s="134">
        <f>IF(BS_CONTROLE[[#This Row],[DATA]]="","",WEEKNUM(BS_CONTROLE[[#This Row],[DATA]]))</f>
        <v>8</v>
      </c>
      <c r="D266" s="104" t="s">
        <v>832</v>
      </c>
      <c r="E266" s="126" t="s">
        <v>729</v>
      </c>
      <c r="F266" s="142" t="str">
        <f>IF(D266="","*",VLOOKUP(E266,BS_ATIVIDADE[],3,FALSE))</f>
        <v>MECANIZAÇÃO - SOCADORA</v>
      </c>
      <c r="G266" s="106" t="s">
        <v>201</v>
      </c>
      <c r="H266" s="106" t="s">
        <v>201</v>
      </c>
      <c r="I266" s="105">
        <v>73</v>
      </c>
      <c r="J266" s="105">
        <v>153.80000000000001</v>
      </c>
      <c r="K266" s="105">
        <v>151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6" s="106">
        <v>0.35416666666666669</v>
      </c>
      <c r="O266" s="106">
        <v>6.25E-2</v>
      </c>
      <c r="P266" s="105">
        <v>382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1282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6234</v>
      </c>
      <c r="AE266" s="105">
        <v>6238</v>
      </c>
      <c r="AF266" s="105" t="s">
        <v>624</v>
      </c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ZPNZXB</v>
      </c>
      <c r="AK266" s="30" t="str">
        <f>BS_CONTROLE[[#This Row],[Local - Encerramento]]</f>
        <v>ZPNZXB</v>
      </c>
      <c r="AL266" s="105" t="str">
        <f>IF(BS_CONTROLE[[#This Row],[Entre - Estações]]=0, "-", BS_CONTROLE[[#This Row],[Entre - Estações]])</f>
        <v>ZCV-ZCT</v>
      </c>
      <c r="AM266" s="105" t="str">
        <f>IF(BS_CONTROLE[[#This Row],[SB]]=0, "-", BS_CONTROLE[[#This Row],[SB]])</f>
        <v>152ZCT</v>
      </c>
      <c r="AN266" s="105">
        <f>IF(BS_CONTROLE[[#This Row],[SUB]]=0, "-", BS_CONTROLE[[#This Row],[SUB]])</f>
        <v>73</v>
      </c>
      <c r="AO266" s="105">
        <f>BS_CONTROLE[[#This Row],[KM - Inicio]]</f>
        <v>153.80000000000001</v>
      </c>
      <c r="AP266" s="105">
        <f>BS_CONTROLE[[#This Row],[KM - Inicio]]</f>
        <v>153.80000000000001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>MAURO TP-868)46072</v>
      </c>
      <c r="B267" s="102">
        <v>46072</v>
      </c>
      <c r="C267" s="134">
        <f>IF(BS_CONTROLE[[#This Row],[DATA]]="","",WEEKNUM(BS_CONTROLE[[#This Row],[DATA]]))</f>
        <v>8</v>
      </c>
      <c r="D267" s="104" t="s">
        <v>942</v>
      </c>
      <c r="E267" s="126" t="s">
        <v>757</v>
      </c>
      <c r="F267" s="142" t="str">
        <f>IF(D267="","*",VLOOKUP(E267,BS_ATIVIDADE[],3,FALSE))</f>
        <v>MODERNIZAÇÃO</v>
      </c>
      <c r="G267" s="106" t="s">
        <v>624</v>
      </c>
      <c r="H267" s="106" t="s">
        <v>624</v>
      </c>
      <c r="I267" s="105">
        <v>73</v>
      </c>
      <c r="J267" s="105">
        <v>65.2</v>
      </c>
      <c r="K267" s="105" t="s">
        <v>624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7" s="106">
        <v>0.33333333333333331</v>
      </c>
      <c r="O267" s="106">
        <v>8.3333333333333329E-2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1490</v>
      </c>
      <c r="V267" s="151" t="s">
        <v>1491</v>
      </c>
      <c r="W267" s="104" t="s">
        <v>452</v>
      </c>
      <c r="X267" s="129"/>
      <c r="Y267" s="104"/>
      <c r="Z267" s="105" t="s">
        <v>624</v>
      </c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MODERNIZAÇÃO - SOLDA</v>
      </c>
      <c r="AI267" s="8" t="str">
        <f>IF(BS_CONTROLE[[#This Row],[Atividade]]=0, "-", BS_CONTROLE[[#This Row],[Atividade]])</f>
        <v>MODERNIZAÇÃO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ZDG-ZTN</v>
      </c>
      <c r="AM267" s="105" t="str">
        <f>IF(BS_CONTROLE[[#This Row],[SB]]=0, "-", BS_CONTROLE[[#This Row],[SB]])</f>
        <v>K62ZTN</v>
      </c>
      <c r="AN267" s="105">
        <f>IF(BS_CONTROLE[[#This Row],[SUB]]=0, "-", BS_CONTROLE[[#This Row],[SUB]])</f>
        <v>73</v>
      </c>
      <c r="AO267" s="105">
        <f>BS_CONTROLE[[#This Row],[KM - Inicio]]</f>
        <v>65.2</v>
      </c>
      <c r="AP267" s="105">
        <f>BS_CONTROLE[[#This Row],[KM - Inicio]]</f>
        <v>65.2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>V4046072</v>
      </c>
      <c r="B268" s="102">
        <v>46072</v>
      </c>
      <c r="C268" s="134">
        <f>IF(BS_CONTROLE[[#This Row],[DATA]]="","",WEEKNUM(BS_CONTROLE[[#This Row],[DATA]]))</f>
        <v>8</v>
      </c>
      <c r="D268" s="104" t="s">
        <v>796</v>
      </c>
      <c r="E268" s="126" t="s">
        <v>755</v>
      </c>
      <c r="F268" s="142" t="str">
        <f>IF(D268="","*",VLOOKUP(E268,BS_ATIVIDADE[],3,FALSE))</f>
        <v>MODERNIZAÇÃO</v>
      </c>
      <c r="G268" s="106" t="s">
        <v>151</v>
      </c>
      <c r="H268" s="106" t="s">
        <v>140</v>
      </c>
      <c r="I268" s="105">
        <v>73</v>
      </c>
      <c r="J268" s="105">
        <v>52</v>
      </c>
      <c r="K268" s="105">
        <v>50.3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8" s="106">
        <v>0.33333333333333331</v>
      </c>
      <c r="O268" s="106">
        <v>8.3333333333333329E-2</v>
      </c>
      <c r="P268" s="105">
        <v>896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1506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6240</v>
      </c>
      <c r="AE268" s="105">
        <v>6222</v>
      </c>
      <c r="AF268" s="105" t="s">
        <v>624</v>
      </c>
      <c r="AG268" s="14"/>
      <c r="AH268" s="126" t="str">
        <f>IF(BS_CONTROLE[[#This Row],[Atividade]]=0, "-", BS_CONTROLE[[#This Row],[Atividade]])</f>
        <v>MODERNIZAÇÃO - SOCADORA</v>
      </c>
      <c r="AI268" s="8" t="str">
        <f>IF(BS_CONTROLE[[#This Row],[Atividade]]=0, "-", BS_CONTROLE[[#This Row],[Atividade]])</f>
        <v>MODERNIZAÇÃO - SOCADORA</v>
      </c>
      <c r="AJ268" s="30" t="str">
        <f>BS_CONTROLE[[#This Row],[Local - Partida]]</f>
        <v>K58K592</v>
      </c>
      <c r="AK268" s="30" t="str">
        <f>BS_CONTROLE[[#This Row],[Local - Encerramento]]</f>
        <v>ZMAPAT2</v>
      </c>
      <c r="AL268" s="105" t="str">
        <f>IF(BS_CONTROLE[[#This Row],[Entre - Estações]]=0, "-", BS_CONTROLE[[#This Row],[Entre - Estações]])</f>
        <v>ZMA-ZDG</v>
      </c>
      <c r="AM268" s="105" t="str">
        <f>IF(BS_CONTROLE[[#This Row],[SB]]=0, "-", BS_CONTROLE[[#This Row],[SB]])</f>
        <v>K47ZDG</v>
      </c>
      <c r="AN268" s="105">
        <f>IF(BS_CONTROLE[[#This Row],[SUB]]=0, "-", BS_CONTROLE[[#This Row],[SUB]])</f>
        <v>73</v>
      </c>
      <c r="AO268" s="105">
        <f>BS_CONTROLE[[#This Row],[KM - Inicio]]</f>
        <v>52</v>
      </c>
      <c r="AP268" s="105">
        <f>BS_CONTROLE[[#This Row],[KM - Inicio]]</f>
        <v>52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>IGOR (TF-660)46072</v>
      </c>
      <c r="B269" s="102">
        <v>46072</v>
      </c>
      <c r="C269" s="134">
        <f>IF(BS_CONTROLE[[#This Row],[DATA]]="","",WEEKNUM(BS_CONTROLE[[#This Row],[DATA]]))</f>
        <v>8</v>
      </c>
      <c r="D269" s="104" t="s">
        <v>916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46.7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9" s="106">
        <v>0.33333333333333331</v>
      </c>
      <c r="O269" s="106">
        <v>6.25E-2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1454</v>
      </c>
      <c r="V269" s="151" t="s">
        <v>1491</v>
      </c>
      <c r="W269" s="104" t="s">
        <v>452</v>
      </c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ZMAK47</v>
      </c>
      <c r="AN269" s="105">
        <f>IF(BS_CONTROLE[[#This Row],[SUB]]=0, "-", BS_CONTROLE[[#This Row],[SUB]])</f>
        <v>73</v>
      </c>
      <c r="AO269" s="105">
        <f>BS_CONTROLE[[#This Row],[KM - Inicio]]</f>
        <v>46.7</v>
      </c>
      <c r="AP269" s="105">
        <f>BS_CONTROLE[[#This Row],[KM - Inicio]]</f>
        <v>46.7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69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55" operator="equal">
      <formula>"NÃO"</formula>
    </cfRule>
    <cfRule type="cellIs" dxfId="187" priority="12056" operator="equal">
      <formula>"SIM"</formula>
    </cfRule>
  </conditionalFormatting>
  <conditionalFormatting sqref="AY6:AY1052">
    <cfRule type="expression" dxfId="186" priority="54511">
      <formula>#REF!=1</formula>
    </cfRule>
  </conditionalFormatting>
  <conditionalFormatting sqref="BD6:BD1052 AX6:AX1052 T6:T1052">
    <cfRule type="cellIs" dxfId="185" priority="54495" operator="equal">
      <formula>"ERRO"</formula>
    </cfRule>
  </conditionalFormatting>
  <conditionalFormatting sqref="BP6:BP1052">
    <cfRule type="cellIs" dxfId="184" priority="54490" operator="equal">
      <formula>"Produção e Intervalo"</formula>
    </cfRule>
    <cfRule type="cellIs" dxfId="183" priority="54491" operator="equal">
      <formula>"Aderente"</formula>
    </cfRule>
    <cfRule type="cellIs" dxfId="182" priority="54492" operator="equal">
      <formula>"Intervalo"</formula>
    </cfRule>
    <cfRule type="cellIs" dxfId="181" priority="54493" operator="equal">
      <formula>"Produção"</formula>
    </cfRule>
    <cfRule type="cellIs" dxfId="180" priority="54494" operator="equal">
      <formula>"ERRO"</formula>
    </cfRule>
  </conditionalFormatting>
  <conditionalFormatting sqref="BQ6:BR1052">
    <cfRule type="cellIs" dxfId="179" priority="54472" operator="equal">
      <formula>"*"</formula>
    </cfRule>
    <cfRule type="cellIs" dxfId="178" priority="54473" operator="greaterThanOrEqual">
      <formula>1</formula>
    </cfRule>
    <cfRule type="cellIs" dxfId="177" priority="54474" operator="lessThan">
      <formula>1</formula>
    </cfRule>
  </conditionalFormatting>
  <conditionalFormatting sqref="BJ2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2" operator="equal">
      <formula>"OPORTUNIDADE"</formula>
    </cfRule>
  </conditionalFormatting>
  <conditionalFormatting sqref="X28:Y29">
    <cfRule type="cellIs" dxfId="175" priority="370" operator="equal">
      <formula>"NÃO"</formula>
    </cfRule>
    <cfRule type="cellIs" dxfId="174" priority="371" operator="equal">
      <formula>"SIM"</formula>
    </cfRule>
  </conditionalFormatting>
  <conditionalFormatting sqref="BJ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48" operator="equal">
      <formula>"OPORTUNIDADE"</formula>
    </cfRule>
  </conditionalFormatting>
  <conditionalFormatting sqref="Y39">
    <cfRule type="cellIs" dxfId="172" priority="346" operator="equal">
      <formula>"NÃO"</formula>
    </cfRule>
    <cfRule type="cellIs" dxfId="171" priority="347" operator="equal">
      <formula>"SIM"</formula>
    </cfRule>
  </conditionalFormatting>
  <conditionalFormatting sqref="X42:X43">
    <cfRule type="cellIs" dxfId="170" priority="345" operator="equal">
      <formula>"OPORTUNIDADE"</formula>
    </cfRule>
  </conditionalFormatting>
  <conditionalFormatting sqref="X42:X43">
    <cfRule type="cellIs" dxfId="169" priority="343" operator="equal">
      <formula>"NÃO"</formula>
    </cfRule>
    <cfRule type="cellIs" dxfId="168" priority="344" operator="equal">
      <formula>"SIM"</formula>
    </cfRule>
  </conditionalFormatting>
  <conditionalFormatting sqref="BJ4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16" operator="equal">
      <formula>"OPORTUNIDADE"</formula>
    </cfRule>
  </conditionalFormatting>
  <conditionalFormatting sqref="X46:Y46 Y47:Y48 X47:X50">
    <cfRule type="cellIs" dxfId="166" priority="314" operator="equal">
      <formula>"NÃO"</formula>
    </cfRule>
    <cfRule type="cellIs" dxfId="165" priority="315" operator="equal">
      <formula>"SIM"</formula>
    </cfRule>
  </conditionalFormatting>
  <conditionalFormatting sqref="BJ3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88" operator="equal">
      <formula>"OPORTUNIDADE"</formula>
    </cfRule>
  </conditionalFormatting>
  <conditionalFormatting sqref="Y57">
    <cfRule type="cellIs" dxfId="163" priority="286" operator="equal">
      <formula>"NÃO"</formula>
    </cfRule>
    <cfRule type="cellIs" dxfId="162" priority="287" operator="equal">
      <formula>"SIM"</formula>
    </cfRule>
  </conditionalFormatting>
  <conditionalFormatting sqref="BJ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75" operator="equal">
      <formula>"OPORTUNIDADE"</formula>
    </cfRule>
  </conditionalFormatting>
  <conditionalFormatting sqref="X52:X61">
    <cfRule type="cellIs" dxfId="160" priority="273" operator="equal">
      <formula>"NÃO"</formula>
    </cfRule>
    <cfRule type="cellIs" dxfId="159" priority="274" operator="equal">
      <formula>"SIM"</formula>
    </cfRule>
  </conditionalFormatting>
  <conditionalFormatting sqref="BJ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39" operator="equal">
      <formula>"OPORTUNIDADE"</formula>
    </cfRule>
  </conditionalFormatting>
  <conditionalFormatting sqref="Y73">
    <cfRule type="cellIs" dxfId="157" priority="237" operator="equal">
      <formula>"NÃO"</formula>
    </cfRule>
    <cfRule type="cellIs" dxfId="156" priority="238" operator="equal">
      <formula>"SIM"</formula>
    </cfRule>
  </conditionalFormatting>
  <conditionalFormatting sqref="X75">
    <cfRule type="cellIs" dxfId="155" priority="233" operator="equal">
      <formula>"OPORTUNIDADE"</formula>
    </cfRule>
  </conditionalFormatting>
  <conditionalFormatting sqref="X75">
    <cfRule type="cellIs" dxfId="154" priority="231" operator="equal">
      <formula>"NÃO"</formula>
    </cfRule>
    <cfRule type="cellIs" dxfId="153" priority="232" operator="equal">
      <formula>"SIM"</formula>
    </cfRule>
  </conditionalFormatting>
  <conditionalFormatting sqref="BJ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6" operator="equal">
      <formula>"OPORTUNIDADE"</formula>
    </cfRule>
  </conditionalFormatting>
  <conditionalFormatting sqref="X76:X77">
    <cfRule type="cellIs" dxfId="151" priority="224" operator="equal">
      <formula>"NÃO"</formula>
    </cfRule>
    <cfRule type="cellIs" dxfId="150" priority="225" operator="equal">
      <formula>"SIM"</formula>
    </cfRule>
  </conditionalFormatting>
  <conditionalFormatting sqref="BO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6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6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2:BO1052 BO257:BO258 BO249:BO251 BO260">
    <cfRule type="iconSet" priority="6360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2:BJ1052 BJ257:BJ258 BJ249:BJ251 BJ260">
    <cfRule type="iconSet" priority="63627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60">
      <iconSet showValue="0">
        <cfvo type="percent" val="0"/>
        <cfvo type="num" val="1"/>
        <cfvo type="num" val="1" gte="0"/>
      </iconSet>
    </cfRule>
    <cfRule type="iconSet" priority="63661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6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7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1507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1508</v>
      </c>
      <c r="C4" s="159" t="s">
        <v>1509</v>
      </c>
      <c r="D4" s="159" t="s">
        <v>1510</v>
      </c>
      <c r="E4" s="159" t="s">
        <v>1511</v>
      </c>
      <c r="F4" s="159" t="s">
        <v>4</v>
      </c>
      <c r="G4" s="159" t="s">
        <v>1512</v>
      </c>
    </row>
    <row r="5" spans="2:7">
      <c r="B5" s="160" t="s">
        <v>1513</v>
      </c>
      <c r="C5" s="160">
        <v>257068</v>
      </c>
      <c r="D5" s="160" t="s">
        <v>1514</v>
      </c>
      <c r="E5" s="160" t="s">
        <v>1515</v>
      </c>
      <c r="F5" s="160" t="s">
        <v>1515</v>
      </c>
      <c r="G5" s="161">
        <v>46296</v>
      </c>
    </row>
    <row r="6" spans="2:7">
      <c r="B6" s="160" t="s">
        <v>1516</v>
      </c>
      <c r="C6" s="160" t="s">
        <v>624</v>
      </c>
      <c r="D6" s="160" t="s">
        <v>624</v>
      </c>
      <c r="E6" s="160" t="s">
        <v>624</v>
      </c>
      <c r="F6" s="160" t="s">
        <v>1517</v>
      </c>
      <c r="G6" s="161" t="s">
        <v>624</v>
      </c>
    </row>
    <row r="7" spans="2:7">
      <c r="B7" s="160" t="s">
        <v>1518</v>
      </c>
      <c r="C7" s="160">
        <v>257472</v>
      </c>
      <c r="D7" s="160" t="s">
        <v>1519</v>
      </c>
      <c r="E7" s="160" t="s">
        <v>1520</v>
      </c>
      <c r="F7" s="160" t="s">
        <v>1520</v>
      </c>
      <c r="G7" s="161">
        <v>45992</v>
      </c>
    </row>
    <row r="8" spans="2:7">
      <c r="B8" s="160" t="s">
        <v>1521</v>
      </c>
      <c r="C8" s="160">
        <v>260307</v>
      </c>
      <c r="D8" s="160" t="s">
        <v>1522</v>
      </c>
      <c r="E8" s="160" t="s">
        <v>1523</v>
      </c>
      <c r="F8" s="160" t="s">
        <v>1520</v>
      </c>
      <c r="G8" s="161">
        <v>46082</v>
      </c>
    </row>
    <row r="9" spans="2:7">
      <c r="B9" s="160" t="s">
        <v>1524</v>
      </c>
      <c r="C9" s="160">
        <v>333033</v>
      </c>
      <c r="D9" s="160" t="s">
        <v>1525</v>
      </c>
      <c r="E9" s="160" t="s">
        <v>1517</v>
      </c>
      <c r="F9" s="160" t="s">
        <v>1526</v>
      </c>
      <c r="G9" s="160" t="s">
        <v>624</v>
      </c>
    </row>
    <row r="10" spans="2:7">
      <c r="B10" s="160" t="s">
        <v>1527</v>
      </c>
      <c r="C10" s="160">
        <v>263576</v>
      </c>
      <c r="D10" s="160" t="s">
        <v>1528</v>
      </c>
      <c r="E10" s="160" t="s">
        <v>1517</v>
      </c>
      <c r="F10" s="160" t="s">
        <v>1517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1529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1530</v>
      </c>
      <c r="E3" s="198" t="s">
        <v>1531</v>
      </c>
      <c r="F3" s="198" t="s">
        <v>1532</v>
      </c>
      <c r="G3" s="198" t="s">
        <v>1533</v>
      </c>
      <c r="H3" s="198" t="s">
        <v>1534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1535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1536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1537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1538</v>
      </c>
      <c r="V1" s="264"/>
      <c r="W1" s="264"/>
    </row>
    <row r="2" spans="1:23" ht="15" customHeight="1">
      <c r="A2" s="87" t="s">
        <v>1539</v>
      </c>
      <c r="B2" s="87" t="s">
        <v>1540</v>
      </c>
      <c r="C2" s="87" t="s">
        <v>442</v>
      </c>
      <c r="D2" s="88" t="s">
        <v>1012</v>
      </c>
      <c r="E2" s="88" t="s">
        <v>4</v>
      </c>
      <c r="F2" s="88" t="s">
        <v>1541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1542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Oportunidade</v>
      </c>
      <c r="C265" s="146" t="str">
        <f>IF(SP_NORTE!Y264="","*",SP_NORTE!Y264)</f>
        <v>*</v>
      </c>
      <c r="D265" s="138" t="str">
        <f>IF(SP_NORTE!R264="","*",SP_NORTE!R264)</f>
        <v>SP NORTE</v>
      </c>
      <c r="E265" s="138" t="str">
        <f>IF(SP_NORTE!S264="","*",SP_NORTE!S264)</f>
        <v>TMI-ZEB</v>
      </c>
      <c r="F265" s="145">
        <f>IF(SP_NORTE!B264="","*",SP_NORTE!B264)</f>
        <v>46072</v>
      </c>
      <c r="G265" s="145" t="str">
        <f>IF(SP_NORTE!D264="","*",SP_NORTE!D264)</f>
        <v>V87</v>
      </c>
      <c r="H265" s="145" t="str">
        <f>IF(SP_NORTE!E264="","*",SP_NORTE!E264)</f>
        <v>MECANIZAÇÃO - SOCADORA</v>
      </c>
      <c r="I265" s="145" t="str">
        <f>IF(SP_NORTE!G264="","*",SP_NORTE!G264)</f>
        <v>ZPD2</v>
      </c>
      <c r="J265" s="145" t="str">
        <f>IF(SP_NORTE!H264="","*",SP_NORTE!H264)</f>
        <v>ZDP2</v>
      </c>
      <c r="K265" s="138" t="str">
        <f>IF(SP_NORTE!L264="","*",SP_NORTE!L264)</f>
        <v>ZGI-ZFN</v>
      </c>
      <c r="L265" s="138" t="str">
        <f>IF(SP_NORTE!M264="","*",SP_NORTE!M264)</f>
        <v>ZGI326</v>
      </c>
      <c r="M265" s="139">
        <f>IF(SP_NORTE!I264="","*",SP_NORTE!I264)</f>
        <v>73</v>
      </c>
      <c r="N265" s="144">
        <f>IF(SP_NORTE!J264="","*",SP_NORTE!J264)</f>
        <v>325.2</v>
      </c>
      <c r="O265" s="144">
        <f>IF(SP_NORTE!K264="","*",SP_NORTE!K264)</f>
        <v>325.60000000000002</v>
      </c>
      <c r="P265" s="143">
        <f>IF(SP_NORTE!N264="","*",SP_NORTE!N264)</f>
        <v>0.35416666666666669</v>
      </c>
      <c r="Q265" s="143">
        <f>IF(SP_NORTE!O264="","*",SP_NORTE!O264)</f>
        <v>6.25E-2</v>
      </c>
      <c r="R265" s="145" t="str">
        <f>IF(SP_NORTE!P264="","*",CONCATENATE(SP_NORTE!P264," ",SP_NORTE!Q264))</f>
        <v>765 M</v>
      </c>
      <c r="S265" s="145" t="str">
        <f>IF(SP_NORTE!U264="","*",SP_NORTE!U264)</f>
        <v>Antonioni</v>
      </c>
      <c r="T265" s="145" t="str">
        <f>IF(SP_NORTE!V264="","*",SP_NORTE!V264)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Oportunidade</v>
      </c>
      <c r="C266" s="146" t="str">
        <f>IF(SP_NORTE!Y265="","*",SP_NORTE!Y265)</f>
        <v>*</v>
      </c>
      <c r="D266" s="138" t="str">
        <f>IF(SP_NORTE!R265="","*",SP_NORTE!R265)</f>
        <v>SP NORTE</v>
      </c>
      <c r="E266" s="138" t="str">
        <f>IF(SP_NORTE!S265="","*",SP_NORTE!S265)</f>
        <v>ZEB-ZCZ</v>
      </c>
      <c r="F266" s="145">
        <f>IF(SP_NORTE!B265="","*",SP_NORTE!B265)</f>
        <v>46072</v>
      </c>
      <c r="G266" s="145" t="str">
        <f>IF(SP_NORTE!D265="","*",SP_NORTE!D265)</f>
        <v>V19</v>
      </c>
      <c r="H266" s="145" t="str">
        <f>IF(SP_NORTE!E265="","*",SP_NORTE!E265)</f>
        <v>VARRIÇÃO</v>
      </c>
      <c r="I266" s="145" t="str">
        <f>IF(SP_NORTE!G265="","*",SP_NORTE!G265)</f>
        <v>ZPNZXB</v>
      </c>
      <c r="J266" s="145" t="str">
        <f>IF(SP_NORTE!H265="","*",SP_NORTE!H265)</f>
        <v>ZEH2</v>
      </c>
      <c r="K266" s="138" t="str">
        <f>IF(SP_NORTE!L265="","*",SP_NORTE!L265)</f>
        <v>ZUC-ZCG</v>
      </c>
      <c r="L266" s="138" t="str">
        <f>IF(SP_NORTE!M265="","*",SP_NORTE!M265)</f>
        <v>173ZCG</v>
      </c>
      <c r="M266" s="139">
        <f>IF(SP_NORTE!I265="","*",SP_NORTE!I265)</f>
        <v>73</v>
      </c>
      <c r="N266" s="144">
        <f>IF(SP_NORTE!J265="","*",SP_NORTE!J265)</f>
        <v>175.9</v>
      </c>
      <c r="O266" s="144">
        <f>IF(SP_NORTE!K265="","*",SP_NORTE!K265)</f>
        <v>170.6</v>
      </c>
      <c r="P266" s="143">
        <f>IF(SP_NORTE!N265="","*",SP_NORTE!N265)</f>
        <v>0.41666666666666669</v>
      </c>
      <c r="Q266" s="143">
        <f>IF(SP_NORTE!O265="","*",SP_NORTE!O265)</f>
        <v>4.1666666666666664E-2</v>
      </c>
      <c r="R266" s="145" t="str">
        <f>IF(SP_NORTE!P265="","*",CONCATENATE(SP_NORTE!P265," ",SP_NORTE!Q265))</f>
        <v>200 M</v>
      </c>
      <c r="S266" s="145" t="str">
        <f>IF(SP_NORTE!U265="","*",SP_NORTE!U265)</f>
        <v>Antonioni</v>
      </c>
      <c r="T266" s="145" t="str">
        <f>IF(SP_NORTE!V265="","*",SP_NORTE!V265)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Oportunidade</v>
      </c>
      <c r="C267" s="146" t="str">
        <f>IF(SP_NORTE!Y266="","*",SP_NORTE!Y266)</f>
        <v>*</v>
      </c>
      <c r="D267" s="138" t="str">
        <f>IF(SP_NORTE!R266="","*",SP_NORTE!R266)</f>
        <v>SP NORTE</v>
      </c>
      <c r="E267" s="138" t="str">
        <f>IF(SP_NORTE!S266="","*",SP_NORTE!S266)</f>
        <v>ZEB-ZCZ</v>
      </c>
      <c r="F267" s="145">
        <f>IF(SP_NORTE!B266="","*",SP_NORTE!B266)</f>
        <v>46072</v>
      </c>
      <c r="G267" s="145" t="str">
        <f>IF(SP_NORTE!D266="","*",SP_NORTE!D266)</f>
        <v>V88</v>
      </c>
      <c r="H267" s="145" t="str">
        <f>IF(SP_NORTE!E266="","*",SP_NORTE!E266)</f>
        <v>MECANIZAÇÃO - SOCADORA</v>
      </c>
      <c r="I267" s="145" t="str">
        <f>IF(SP_NORTE!G266="","*",SP_NORTE!G266)</f>
        <v>ZPNZXB</v>
      </c>
      <c r="J267" s="145" t="str">
        <f>IF(SP_NORTE!H266="","*",SP_NORTE!H266)</f>
        <v>ZPNZXB</v>
      </c>
      <c r="K267" s="138" t="str">
        <f>IF(SP_NORTE!L266="","*",SP_NORTE!L266)</f>
        <v>ZCV-ZCT</v>
      </c>
      <c r="L267" s="138" t="str">
        <f>IF(SP_NORTE!M266="","*",SP_NORTE!M266)</f>
        <v>152ZCT</v>
      </c>
      <c r="M267" s="139">
        <f>IF(SP_NORTE!I266="","*",SP_NORTE!I266)</f>
        <v>73</v>
      </c>
      <c r="N267" s="144">
        <f>IF(SP_NORTE!J266="","*",SP_NORTE!J266)</f>
        <v>153.80000000000001</v>
      </c>
      <c r="O267" s="144">
        <f>IF(SP_NORTE!K266="","*",SP_NORTE!K266)</f>
        <v>151</v>
      </c>
      <c r="P267" s="143">
        <f>IF(SP_NORTE!N266="","*",SP_NORTE!N266)</f>
        <v>0.35416666666666669</v>
      </c>
      <c r="Q267" s="143">
        <f>IF(SP_NORTE!O266="","*",SP_NORTE!O266)</f>
        <v>6.25E-2</v>
      </c>
      <c r="R267" s="145" t="str">
        <f>IF(SP_NORTE!P266="","*",CONCATENATE(SP_NORTE!P266," ",SP_NORTE!Q266))</f>
        <v>382 M</v>
      </c>
      <c r="S267" s="145" t="str">
        <f>IF(SP_NORTE!U266="","*",SP_NORTE!U266)</f>
        <v>Antonioni</v>
      </c>
      <c r="T267" s="145" t="str">
        <f>IF(SP_NORTE!V266="","*",SP_NORTE!V266)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Oportunidade</v>
      </c>
      <c r="C268" s="146" t="str">
        <f>IF(SP_NORTE!Y267="","*",SP_NORTE!Y267)</f>
        <v>*</v>
      </c>
      <c r="D268" s="138" t="str">
        <f>IF(SP_NORTE!R267="","*",SP_NORTE!R267)</f>
        <v>SP NORTE</v>
      </c>
      <c r="E268" s="138" t="str">
        <f>IF(SP_NORTE!S267="","*",SP_NORTE!S267)</f>
        <v>ZCZ-ZTI</v>
      </c>
      <c r="F268" s="145">
        <f>IF(SP_NORTE!B267="","*",SP_NORTE!B267)</f>
        <v>46072</v>
      </c>
      <c r="G268" s="145" t="str">
        <f>IF(SP_NORTE!D267="","*",SP_NORTE!D267)</f>
        <v>MAURO TP-868)</v>
      </c>
      <c r="H268" s="145" t="str">
        <f>IF(SP_NORTE!E267="","*",SP_NORTE!E267)</f>
        <v>MODERNIZAÇÃO - SOLDA</v>
      </c>
      <c r="I268" s="145" t="str">
        <f>IF(SP_NORTE!G267="","*",SP_NORTE!G267)</f>
        <v>-</v>
      </c>
      <c r="J268" s="145" t="str">
        <f>IF(SP_NORTE!H267="","*",SP_NORTE!H267)</f>
        <v>-</v>
      </c>
      <c r="K268" s="138" t="str">
        <f>IF(SP_NORTE!L267="","*",SP_NORTE!L267)</f>
        <v>ZDG-ZTN</v>
      </c>
      <c r="L268" s="138" t="str">
        <f>IF(SP_NORTE!M267="","*",SP_NORTE!M267)</f>
        <v>K62ZTN</v>
      </c>
      <c r="M268" s="139">
        <f>IF(SP_NORTE!I267="","*",SP_NORTE!I267)</f>
        <v>73</v>
      </c>
      <c r="N268" s="144">
        <f>IF(SP_NORTE!J267="","*",SP_NORTE!J267)</f>
        <v>65.2</v>
      </c>
      <c r="O268" s="144" t="str">
        <f>IF(SP_NORTE!K267="","*",SP_NORTE!K267)</f>
        <v>-</v>
      </c>
      <c r="P268" s="143">
        <f>IF(SP_NORTE!N267="","*",SP_NORTE!N267)</f>
        <v>0.33333333333333331</v>
      </c>
      <c r="Q268" s="143">
        <f>IF(SP_NORTE!O267="","*",SP_NORTE!O267)</f>
        <v>8.3333333333333329E-2</v>
      </c>
      <c r="R268" s="145" t="str">
        <f>IF(SP_NORTE!P267="","*",CONCATENATE(SP_NORTE!P267," ",SP_NORTE!Q267))</f>
        <v>1 Nº DE SOLDA</v>
      </c>
      <c r="S268" s="145" t="str">
        <f>IF(SP_NORTE!U267="","*",SP_NORTE!U267)</f>
        <v>Mauro</v>
      </c>
      <c r="T268" s="145" t="str">
        <f>IF(SP_NORTE!V267="","*",SP_NORTE!V267)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Oportunidade</v>
      </c>
      <c r="C269" s="146" t="str">
        <f>IF(SP_NORTE!Y268="","*",SP_NORTE!Y268)</f>
        <v>*</v>
      </c>
      <c r="D269" s="138" t="str">
        <f>IF(SP_NORTE!R268="","*",SP_NORTE!R268)</f>
        <v>SP NORTE</v>
      </c>
      <c r="E269" s="138" t="str">
        <f>IF(SP_NORTE!S268="","*",SP_NORTE!S268)</f>
        <v>ZCZ-ZTI</v>
      </c>
      <c r="F269" s="145">
        <f>IF(SP_NORTE!B268="","*",SP_NORTE!B268)</f>
        <v>46072</v>
      </c>
      <c r="G269" s="145" t="str">
        <f>IF(SP_NORTE!D268="","*",SP_NORTE!D268)</f>
        <v>V40</v>
      </c>
      <c r="H269" s="145" t="str">
        <f>IF(SP_NORTE!E268="","*",SP_NORTE!E268)</f>
        <v>MODERNIZAÇÃO - SOCADORA</v>
      </c>
      <c r="I269" s="145" t="str">
        <f>IF(SP_NORTE!G268="","*",SP_NORTE!G268)</f>
        <v>K58K592</v>
      </c>
      <c r="J269" s="145" t="str">
        <f>IF(SP_NORTE!H268="","*",SP_NORTE!H268)</f>
        <v>ZMAPAT2</v>
      </c>
      <c r="K269" s="138" t="str">
        <f>IF(SP_NORTE!L268="","*",SP_NORTE!L268)</f>
        <v>ZMA-ZDG</v>
      </c>
      <c r="L269" s="138" t="str">
        <f>IF(SP_NORTE!M268="","*",SP_NORTE!M268)</f>
        <v>K47ZDG</v>
      </c>
      <c r="M269" s="139">
        <f>IF(SP_NORTE!I268="","*",SP_NORTE!I268)</f>
        <v>73</v>
      </c>
      <c r="N269" s="144">
        <f>IF(SP_NORTE!J268="","*",SP_NORTE!J268)</f>
        <v>52</v>
      </c>
      <c r="O269" s="144">
        <f>IF(SP_NORTE!K268="","*",SP_NORTE!K268)</f>
        <v>50.3</v>
      </c>
      <c r="P269" s="143">
        <f>IF(SP_NORTE!N268="","*",SP_NORTE!N268)</f>
        <v>0.33333333333333331</v>
      </c>
      <c r="Q269" s="143">
        <f>IF(SP_NORTE!O268="","*",SP_NORTE!O268)</f>
        <v>8.3333333333333329E-2</v>
      </c>
      <c r="R269" s="145" t="str">
        <f>IF(SP_NORTE!P268="","*",CONCATENATE(SP_NORTE!P268," ",SP_NORTE!Q268))</f>
        <v>896 M</v>
      </c>
      <c r="S269" s="145" t="str">
        <f>IF(SP_NORTE!U268="","*",SP_NORTE!U268)</f>
        <v>luiz Granado</v>
      </c>
      <c r="T269" s="145" t="str">
        <f>IF(SP_NORTE!V268="","*",SP_NORTE!V268)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Oportunidade</v>
      </c>
      <c r="C270" s="146" t="str">
        <f>IF(SP_NORTE!Y269="","*",SP_NORTE!Y269)</f>
        <v>*</v>
      </c>
      <c r="D270" s="138" t="str">
        <f>IF(SP_NORTE!R269="","*",SP_NORTE!R269)</f>
        <v>SP NORTE</v>
      </c>
      <c r="E270" s="138" t="str">
        <f>IF(SP_NORTE!S269="","*",SP_NORTE!S269)</f>
        <v>ZCZ-ZTI</v>
      </c>
      <c r="F270" s="145">
        <f>IF(SP_NORTE!B269="","*",SP_NORTE!B269)</f>
        <v>46072</v>
      </c>
      <c r="G270" s="145" t="str">
        <f>IF(SP_NORTE!D269="","*",SP_NORTE!D269)</f>
        <v>IGOR (TF-660)</v>
      </c>
      <c r="H270" s="145" t="str">
        <f>IF(SP_NORTE!E269="","*",SP_NORTE!E269)</f>
        <v>MODERNIZAÇÃO - SOLDA</v>
      </c>
      <c r="I270" s="145" t="str">
        <f>IF(SP_NORTE!G269="","*",SP_NORTE!G269)</f>
        <v>-</v>
      </c>
      <c r="J270" s="145" t="str">
        <f>IF(SP_NORTE!H269="","*",SP_NORTE!H269)</f>
        <v>-</v>
      </c>
      <c r="K270" s="138" t="str">
        <f>IF(SP_NORTE!L269="","*",SP_NORTE!L269)</f>
        <v>ZMA-ZDG</v>
      </c>
      <c r="L270" s="138" t="str">
        <f>IF(SP_NORTE!M269="","*",SP_NORTE!M269)</f>
        <v>ZMAK47</v>
      </c>
      <c r="M270" s="139">
        <f>IF(SP_NORTE!I269="","*",SP_NORTE!I269)</f>
        <v>73</v>
      </c>
      <c r="N270" s="144">
        <f>IF(SP_NORTE!J269="","*",SP_NORTE!J269)</f>
        <v>46.7</v>
      </c>
      <c r="O270" s="144" t="str">
        <f>IF(SP_NORTE!K269="","*",SP_NORTE!K269)</f>
        <v>-</v>
      </c>
      <c r="P270" s="143">
        <f>IF(SP_NORTE!N269="","*",SP_NORTE!N269)</f>
        <v>0.33333333333333331</v>
      </c>
      <c r="Q270" s="143">
        <f>IF(SP_NORTE!O269="","*",SP_NORTE!O269)</f>
        <v>6.25E-2</v>
      </c>
      <c r="R270" s="145" t="str">
        <f>IF(SP_NORTE!P269="","*",CONCATENATE(SP_NORTE!P269," ",SP_NORTE!Q269))</f>
        <v>1 Nº DE SOLDA</v>
      </c>
      <c r="S270" s="145" t="str">
        <f>IF(SP_NORTE!U269="","*",SP_NORTE!U269)</f>
        <v>Igor</v>
      </c>
      <c r="T270" s="145" t="str">
        <f>IF(SP_NORTE!V269="","*",SP_NORTE!V269)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1543</v>
      </c>
      <c r="C2" s="121" t="s">
        <v>998</v>
      </c>
      <c r="D2" s="76" t="s">
        <v>1000</v>
      </c>
      <c r="E2" s="76" t="s">
        <v>1544</v>
      </c>
      <c r="F2" s="99" t="s">
        <v>1545</v>
      </c>
      <c r="G2" s="76" t="s">
        <v>1546</v>
      </c>
      <c r="H2" s="76" t="s">
        <v>1547</v>
      </c>
      <c r="I2" s="76" t="s">
        <v>1548</v>
      </c>
      <c r="J2" s="76" t="s">
        <v>1549</v>
      </c>
      <c r="K2" s="78" t="s">
        <v>1550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>
        <f>IF(SP_NORTE!B264="","*",SP_NORTE!B264)</f>
        <v>46072</v>
      </c>
      <c r="D241" s="94" t="str">
        <f>IF(SP_NORTE!D264="","*",SP_NORTE!D264)</f>
        <v>V87</v>
      </c>
      <c r="E241" s="94" t="str">
        <f>IF(SP_NORTE!G264="","*",SP_NORTE!G264)</f>
        <v>ZPD2</v>
      </c>
      <c r="F241" s="100" t="str">
        <f>IF(SP_NORTE!L264="","*",SP_NORTE!L264)</f>
        <v>ZGI-ZFN</v>
      </c>
      <c r="G241" s="95" t="str">
        <f>IF(SP_NORTE!H264="","*",SP_NORTE!H264)</f>
        <v>ZDP2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>
        <f>IF(SP_NORTE!B265="","*",SP_NORTE!B265)</f>
        <v>46072</v>
      </c>
      <c r="D242" s="94" t="str">
        <f>IF(SP_NORTE!D265="","*",SP_NORTE!D265)</f>
        <v>V19</v>
      </c>
      <c r="E242" s="94" t="str">
        <f>IF(SP_NORTE!G265="","*",SP_NORTE!G265)</f>
        <v>ZPNZXB</v>
      </c>
      <c r="F242" s="100" t="str">
        <f>IF(SP_NORTE!L265="","*",SP_NORTE!L265)</f>
        <v>ZUC-ZCG</v>
      </c>
      <c r="G242" s="95" t="str">
        <f>IF(SP_NORTE!H265="","*",SP_NORTE!H265)</f>
        <v>ZEH2</v>
      </c>
      <c r="H242" s="95" t="str">
        <f>IF(SP_NORTE!AA265="","*",SP_NORTE!AA265)</f>
        <v>FIXO</v>
      </c>
      <c r="I242" s="95" t="str">
        <f>IF(SP_NORTE!AB265="","*",SP_NORTE!AB265)</f>
        <v>*</v>
      </c>
      <c r="J242" s="96">
        <f>IF(SP_NORTE!Z265="","*",SP_NORTE!Z265)</f>
        <v>1</v>
      </c>
      <c r="K242" s="97">
        <f>IF(SP_NORTE!AC265="","*",SP_NORTE!AC265)</f>
        <v>0.29166666666666669</v>
      </c>
    </row>
    <row r="243" spans="2:11" hidden="1">
      <c r="B243" s="94" t="str">
        <f>IF(SP_NORTE!X266="","*",SP_NORTE!X266)</f>
        <v>*</v>
      </c>
      <c r="C243" s="95">
        <f>IF(SP_NORTE!B266="","*",SP_NORTE!B266)</f>
        <v>46072</v>
      </c>
      <c r="D243" s="94" t="str">
        <f>IF(SP_NORTE!D266="","*",SP_NORTE!D266)</f>
        <v>V88</v>
      </c>
      <c r="E243" s="94" t="str">
        <f>IF(SP_NORTE!G266="","*",SP_NORTE!G266)</f>
        <v>ZPNZXB</v>
      </c>
      <c r="F243" s="100" t="str">
        <f>IF(SP_NORTE!L266="","*",SP_NORTE!L266)</f>
        <v>ZCV-ZCT</v>
      </c>
      <c r="G243" s="95" t="str">
        <f>IF(SP_NORTE!H266="","*",SP_NORTE!H266)</f>
        <v>ZPNZXB</v>
      </c>
      <c r="H243" s="95" t="str">
        <f>IF(SP_NORTE!AA266="","*",SP_NORTE!AA266)</f>
        <v>FIXO</v>
      </c>
      <c r="I243" s="95" t="str">
        <f>IF(SP_NORTE!AB266="","*",SP_NORTE!AB266)</f>
        <v>*</v>
      </c>
      <c r="J243" s="96">
        <f>IF(SP_NORTE!Z266="","*",SP_NORTE!Z266)</f>
        <v>1</v>
      </c>
      <c r="K243" s="97">
        <f>IF(SP_NORTE!AC266="","*",SP_NORTE!AC266)</f>
        <v>0.29166666666666669</v>
      </c>
    </row>
    <row r="244" spans="2:11" hidden="1">
      <c r="B244" s="94" t="str">
        <f>IF(SP_NORTE!X267="","*",SP_NORTE!X267)</f>
        <v>*</v>
      </c>
      <c r="C244" s="95">
        <f>IF(SP_NORTE!B267="","*",SP_NORTE!B267)</f>
        <v>46072</v>
      </c>
      <c r="D244" s="94" t="str">
        <f>IF(SP_NORTE!D267="","*",SP_NORTE!D267)</f>
        <v>MAURO TP-868)</v>
      </c>
      <c r="E244" s="94" t="str">
        <f>IF(SP_NORTE!G267="","*",SP_NORTE!G267)</f>
        <v>-</v>
      </c>
      <c r="F244" s="100" t="str">
        <f>IF(SP_NORTE!L267="","*",SP_NORTE!L267)</f>
        <v>ZDG-ZTN</v>
      </c>
      <c r="G244" s="95" t="str">
        <f>IF(SP_NORTE!H267="","*",SP_NORTE!H267)</f>
        <v>-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-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>
        <f>IF(SP_NORTE!B268="","*",SP_NORTE!B268)</f>
        <v>46072</v>
      </c>
      <c r="D245" s="94" t="str">
        <f>IF(SP_NORTE!D268="","*",SP_NORTE!D268)</f>
        <v>V40</v>
      </c>
      <c r="E245" s="94" t="str">
        <f>IF(SP_NORTE!G268="","*",SP_NORTE!G268)</f>
        <v>K58K592</v>
      </c>
      <c r="F245" s="100" t="str">
        <f>IF(SP_NORTE!L268="","*",SP_NORTE!L268)</f>
        <v>ZMA-ZDG</v>
      </c>
      <c r="G245" s="95" t="str">
        <f>IF(SP_NORTE!H268="","*",SP_NORTE!H268)</f>
        <v>ZMAPAT2</v>
      </c>
      <c r="H245" s="95" t="str">
        <f>IF(SP_NORTE!AA268="","*",SP_NORTE!AA268)</f>
        <v>FIXO</v>
      </c>
      <c r="I245" s="95" t="str">
        <f>IF(SP_NORTE!AB268="","*",SP_NORTE!AB268)</f>
        <v>*</v>
      </c>
      <c r="J245" s="96">
        <f>IF(SP_NORTE!Z268="","*",SP_NORTE!Z268)</f>
        <v>1</v>
      </c>
      <c r="K245" s="97">
        <f>IF(SP_NORTE!AC268="","*",SP_NORTE!AC268)</f>
        <v>0.29166666666666669</v>
      </c>
    </row>
    <row r="246" spans="2:11" hidden="1">
      <c r="B246" s="94" t="str">
        <f>IF(SP_NORTE!X269="","*",SP_NORTE!X269)</f>
        <v>*</v>
      </c>
      <c r="C246" s="95">
        <f>IF(SP_NORTE!B269="","*",SP_NORTE!B269)</f>
        <v>46072</v>
      </c>
      <c r="D246" s="94" t="str">
        <f>IF(SP_NORTE!D269="","*",SP_NORTE!D269)</f>
        <v>IGOR (TF-660)</v>
      </c>
      <c r="E246" s="94" t="str">
        <f>IF(SP_NORTE!G269="","*",SP_NORTE!G269)</f>
        <v>-</v>
      </c>
      <c r="F246" s="100" t="str">
        <f>IF(SP_NORTE!L269="","*",SP_NORTE!L269)</f>
        <v>ZMA-ZDG</v>
      </c>
      <c r="G246" s="95" t="str">
        <f>IF(SP_NORTE!H269="","*",SP_NORTE!H269)</f>
        <v>-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1551</v>
      </c>
    </row>
    <row r="8" spans="1:73">
      <c r="BT8" s="215"/>
    </row>
    <row r="9" spans="1:73" ht="117.75">
      <c r="BS9" s="213"/>
      <c r="BT9" s="222" t="s">
        <v>1552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1553</v>
      </c>
      <c r="D5" s="266"/>
      <c r="E5" s="266"/>
      <c r="F5" s="266"/>
      <c r="G5" s="266"/>
      <c r="H5" s="266"/>
      <c r="I5" s="266"/>
      <c r="J5" s="267"/>
      <c r="K5" s="268" t="s">
        <v>1554</v>
      </c>
      <c r="L5" s="269"/>
      <c r="M5" s="269"/>
      <c r="N5" s="269"/>
      <c r="O5" s="270" t="s">
        <v>1555</v>
      </c>
      <c r="P5" s="271"/>
    </row>
    <row r="6" spans="1:16" s="74" customFormat="1" ht="15" customHeight="1">
      <c r="A6" s="66" t="s">
        <v>1541</v>
      </c>
      <c r="B6" s="75" t="s">
        <v>1540</v>
      </c>
      <c r="C6" s="76" t="s">
        <v>1012</v>
      </c>
      <c r="D6" s="77" t="s">
        <v>1013</v>
      </c>
      <c r="E6" s="76" t="s">
        <v>1556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1557</v>
      </c>
      <c r="M6" s="80" t="s">
        <v>642</v>
      </c>
      <c r="N6" s="81" t="s">
        <v>1007</v>
      </c>
      <c r="O6" s="156" t="s">
        <v>1050</v>
      </c>
      <c r="P6" s="132" t="s">
        <v>1558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>
        <f>IF(SP_NORTE!BG259="","*",SP_NORTE!BG259)</f>
        <v>0</v>
      </c>
      <c r="P208" s="147" t="str">
        <f>IF($A$2=1,IF(SP_NORTE!BI259="","*",SP_NORTE!BI259),IF(SP_NORTE!BJ259="","*",SP_NORTE!BJ259))</f>
        <v xml:space="preserve">Não vai solicitar devido alteração de programação 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>
        <f>IF(SP_NORTE!B264="","*",SP_NORTE!B264)</f>
        <v>46072</v>
      </c>
      <c r="B213" s="83" t="str">
        <f>IF(SP_NORTE!W264="","*",SP_NORTE!W264)</f>
        <v>Oportunidade</v>
      </c>
      <c r="C213" s="83" t="str">
        <f>IF(SP_NORTE!R264="","*",SP_NORTE!R264)</f>
        <v>SP NORTE</v>
      </c>
      <c r="D213" s="83" t="str">
        <f>IF(SP_NORTE!S264="","*",SP_NORTE!S264)</f>
        <v>TMI-ZEB</v>
      </c>
      <c r="E213" s="83" t="str">
        <f>IF(SP_NORTE!D264="","*",SP_NORTE!D264)</f>
        <v>V87</v>
      </c>
      <c r="F213" s="83" t="str">
        <f>IF(SP_NORTE!G264="","*",SP_NORTE!G264)</f>
        <v>ZPD2</v>
      </c>
      <c r="G213" s="83" t="str">
        <f>IF(SP_NORTE!L264="","*",SP_NORTE!L264)</f>
        <v>ZGI-ZFN</v>
      </c>
      <c r="H213" s="116">
        <f>IF(SP_NORTE!J264="","*",SP_NORTE!J264)</f>
        <v>325.2</v>
      </c>
      <c r="I213" s="113">
        <f>IF(SP_NORTE!N264="","*",SP_NORTE!N264)</f>
        <v>0.35416666666666669</v>
      </c>
      <c r="J213" s="113">
        <f>IF(SP_NORTE!O264="","*",SP_NORTE!O264)</f>
        <v>6.25E-2</v>
      </c>
      <c r="K213" s="83" t="str">
        <f>IF(SP_NORTE!AJ264="","*",SP_NORTE!AJ264)</f>
        <v>ZPD2</v>
      </c>
      <c r="L213" s="83" t="str">
        <f>IF(SP_NORTE!AL264="","*",SP_NORTE!AL264)</f>
        <v>ZGI-ZFN</v>
      </c>
      <c r="M213" s="83">
        <f>IF(SP_NORTE!AO264="","*",SP_NORTE!AO264)</f>
        <v>325.2</v>
      </c>
      <c r="N213" s="83" t="str">
        <f>IF(SP_NORTE!AL264="","*",SP_NORTE!AL264)</f>
        <v>ZGI-ZFN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>
        <f>IF(SP_NORTE!B265="","*",SP_NORTE!B265)</f>
        <v>46072</v>
      </c>
      <c r="B214" s="83" t="str">
        <f>IF(SP_NORTE!W265="","*",SP_NORTE!W265)</f>
        <v>Oportunidade</v>
      </c>
      <c r="C214" s="83" t="str">
        <f>IF(SP_NORTE!R265="","*",SP_NORTE!R265)</f>
        <v>SP NORTE</v>
      </c>
      <c r="D214" s="83" t="str">
        <f>IF(SP_NORTE!S265="","*",SP_NORTE!S265)</f>
        <v>ZEB-ZCZ</v>
      </c>
      <c r="E214" s="83" t="str">
        <f>IF(SP_NORTE!D265="","*",SP_NORTE!D265)</f>
        <v>V19</v>
      </c>
      <c r="F214" s="83" t="str">
        <f>IF(SP_NORTE!G265="","*",SP_NORTE!G265)</f>
        <v>ZPNZXB</v>
      </c>
      <c r="G214" s="83" t="str">
        <f>IF(SP_NORTE!L265="","*",SP_NORTE!L265)</f>
        <v>ZUC-ZCG</v>
      </c>
      <c r="H214" s="116">
        <f>IF(SP_NORTE!J265="","*",SP_NORTE!J265)</f>
        <v>175.9</v>
      </c>
      <c r="I214" s="113">
        <f>IF(SP_NORTE!N265="","*",SP_NORTE!N265)</f>
        <v>0.41666666666666669</v>
      </c>
      <c r="J214" s="113">
        <f>IF(SP_NORTE!O265="","*",SP_NORTE!O265)</f>
        <v>4.1666666666666664E-2</v>
      </c>
      <c r="K214" s="83" t="str">
        <f>IF(SP_NORTE!AJ265="","*",SP_NORTE!AJ265)</f>
        <v>ZPNZXB</v>
      </c>
      <c r="L214" s="83" t="str">
        <f>IF(SP_NORTE!AL265="","*",SP_NORTE!AL265)</f>
        <v>ZUC-ZCG</v>
      </c>
      <c r="M214" s="83">
        <f>IF(SP_NORTE!AO265="","*",SP_NORTE!AO265)</f>
        <v>175.9</v>
      </c>
      <c r="N214" s="83" t="str">
        <f>IF(SP_NORTE!AL265="","*",SP_NORTE!AL265)</f>
        <v>ZUC-ZCG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>
        <f>IF(SP_NORTE!B266="","*",SP_NORTE!B266)</f>
        <v>46072</v>
      </c>
      <c r="B215" s="83" t="str">
        <f>IF(SP_NORTE!W266="","*",SP_NORTE!W266)</f>
        <v>Oportunidade</v>
      </c>
      <c r="C215" s="83" t="str">
        <f>IF(SP_NORTE!R266="","*",SP_NORTE!R266)</f>
        <v>SP NORTE</v>
      </c>
      <c r="D215" s="83" t="str">
        <f>IF(SP_NORTE!S266="","*",SP_NORTE!S266)</f>
        <v>ZEB-ZCZ</v>
      </c>
      <c r="E215" s="83" t="str">
        <f>IF(SP_NORTE!D266="","*",SP_NORTE!D266)</f>
        <v>V88</v>
      </c>
      <c r="F215" s="83" t="str">
        <f>IF(SP_NORTE!G266="","*",SP_NORTE!G266)</f>
        <v>ZPNZXB</v>
      </c>
      <c r="G215" s="83" t="str">
        <f>IF(SP_NORTE!L266="","*",SP_NORTE!L266)</f>
        <v>ZCV-ZCT</v>
      </c>
      <c r="H215" s="116">
        <f>IF(SP_NORTE!J266="","*",SP_NORTE!J266)</f>
        <v>153.80000000000001</v>
      </c>
      <c r="I215" s="113">
        <f>IF(SP_NORTE!N266="","*",SP_NORTE!N266)</f>
        <v>0.35416666666666669</v>
      </c>
      <c r="J215" s="113">
        <f>IF(SP_NORTE!O266="","*",SP_NORTE!O266)</f>
        <v>6.25E-2</v>
      </c>
      <c r="K215" s="83" t="str">
        <f>IF(SP_NORTE!AJ266="","*",SP_NORTE!AJ266)</f>
        <v>ZPNZXB</v>
      </c>
      <c r="L215" s="83" t="str">
        <f>IF(SP_NORTE!AL266="","*",SP_NORTE!AL266)</f>
        <v>ZCV-ZCT</v>
      </c>
      <c r="M215" s="83">
        <f>IF(SP_NORTE!AO266="","*",SP_NORTE!AO266)</f>
        <v>153.80000000000001</v>
      </c>
      <c r="N215" s="83" t="str">
        <f>IF(SP_NORTE!AL266="","*",SP_NORTE!AL266)</f>
        <v>ZCV-ZCT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>
        <f>IF(SP_NORTE!B267="","*",SP_NORTE!B267)</f>
        <v>46072</v>
      </c>
      <c r="B216" s="83" t="str">
        <f>IF(SP_NORTE!W267="","*",SP_NORTE!W267)</f>
        <v>Oportunidade</v>
      </c>
      <c r="C216" s="83" t="str">
        <f>IF(SP_NORTE!R267="","*",SP_NORTE!R267)</f>
        <v>SP NORTE</v>
      </c>
      <c r="D216" s="83" t="str">
        <f>IF(SP_NORTE!S267="","*",SP_NORTE!S267)</f>
        <v>ZCZ-ZTI</v>
      </c>
      <c r="E216" s="83" t="str">
        <f>IF(SP_NORTE!D267="","*",SP_NORTE!D267)</f>
        <v>MAURO TP-868)</v>
      </c>
      <c r="F216" s="83" t="str">
        <f>IF(SP_NORTE!G267="","*",SP_NORTE!G267)</f>
        <v>-</v>
      </c>
      <c r="G216" s="83" t="str">
        <f>IF(SP_NORTE!L267="","*",SP_NORTE!L267)</f>
        <v>ZDG-ZTN</v>
      </c>
      <c r="H216" s="116">
        <f>IF(SP_NORTE!J267="","*",SP_NORTE!J267)</f>
        <v>65.2</v>
      </c>
      <c r="I216" s="113">
        <f>IF(SP_NORTE!N267="","*",SP_NORTE!N267)</f>
        <v>0.33333333333333331</v>
      </c>
      <c r="J216" s="113">
        <f>IF(SP_NORTE!O267="","*",SP_NORTE!O267)</f>
        <v>8.3333333333333329E-2</v>
      </c>
      <c r="K216" s="83" t="str">
        <f>IF(SP_NORTE!AJ267="","*",SP_NORTE!AJ267)</f>
        <v>-</v>
      </c>
      <c r="L216" s="83" t="str">
        <f>IF(SP_NORTE!AL267="","*",SP_NORTE!AL267)</f>
        <v>ZDG-ZTN</v>
      </c>
      <c r="M216" s="83">
        <f>IF(SP_NORTE!AO267="","*",SP_NORTE!AO267)</f>
        <v>65.2</v>
      </c>
      <c r="N216" s="83" t="str">
        <f>IF(SP_NORTE!AL267="","*",SP_NORTE!AL267)</f>
        <v>ZDG-ZTN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>
        <f>IF(SP_NORTE!B268="","*",SP_NORTE!B268)</f>
        <v>46072</v>
      </c>
      <c r="B217" s="83" t="str">
        <f>IF(SP_NORTE!W268="","*",SP_NORTE!W268)</f>
        <v>Oportunidade</v>
      </c>
      <c r="C217" s="83" t="str">
        <f>IF(SP_NORTE!R268="","*",SP_NORTE!R268)</f>
        <v>SP NORTE</v>
      </c>
      <c r="D217" s="83" t="str">
        <f>IF(SP_NORTE!S268="","*",SP_NORTE!S268)</f>
        <v>ZCZ-ZTI</v>
      </c>
      <c r="E217" s="83" t="str">
        <f>IF(SP_NORTE!D268="","*",SP_NORTE!D268)</f>
        <v>V40</v>
      </c>
      <c r="F217" s="83" t="str">
        <f>IF(SP_NORTE!G268="","*",SP_NORTE!G268)</f>
        <v>K58K592</v>
      </c>
      <c r="G217" s="83" t="str">
        <f>IF(SP_NORTE!L268="","*",SP_NORTE!L268)</f>
        <v>ZMA-ZDG</v>
      </c>
      <c r="H217" s="116">
        <f>IF(SP_NORTE!J268="","*",SP_NORTE!J268)</f>
        <v>52</v>
      </c>
      <c r="I217" s="113">
        <f>IF(SP_NORTE!N268="","*",SP_NORTE!N268)</f>
        <v>0.33333333333333331</v>
      </c>
      <c r="J217" s="113">
        <f>IF(SP_NORTE!O268="","*",SP_NORTE!O268)</f>
        <v>8.3333333333333329E-2</v>
      </c>
      <c r="K217" s="83" t="str">
        <f>IF(SP_NORTE!AJ268="","*",SP_NORTE!AJ268)</f>
        <v>K58K592</v>
      </c>
      <c r="L217" s="83" t="str">
        <f>IF(SP_NORTE!AL268="","*",SP_NORTE!AL268)</f>
        <v>ZMA-ZDG</v>
      </c>
      <c r="M217" s="83">
        <f>IF(SP_NORTE!AO268="","*",SP_NORTE!AO268)</f>
        <v>52</v>
      </c>
      <c r="N217" s="83" t="str">
        <f>IF(SP_NORTE!AL268="","*",SP_NORTE!AL268)</f>
        <v>ZMA-ZDG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>
        <f>IF(SP_NORTE!B269="","*",SP_NORTE!B269)</f>
        <v>46072</v>
      </c>
      <c r="B218" s="83" t="str">
        <f>IF(SP_NORTE!W269="","*",SP_NORTE!W269)</f>
        <v>Oportunidade</v>
      </c>
      <c r="C218" s="83" t="str">
        <f>IF(SP_NORTE!R269="","*",SP_NORTE!R269)</f>
        <v>SP NORTE</v>
      </c>
      <c r="D218" s="83" t="str">
        <f>IF(SP_NORTE!S269="","*",SP_NORTE!S269)</f>
        <v>ZCZ-ZTI</v>
      </c>
      <c r="E218" s="83" t="str">
        <f>IF(SP_NORTE!D269="","*",SP_NORTE!D269)</f>
        <v>IGOR (TF-660)</v>
      </c>
      <c r="F218" s="83" t="str">
        <f>IF(SP_NORTE!G269="","*",SP_NORTE!G269)</f>
        <v>-</v>
      </c>
      <c r="G218" s="83" t="str">
        <f>IF(SP_NORTE!L269="","*",SP_NORTE!L269)</f>
        <v>ZMA-ZDG</v>
      </c>
      <c r="H218" s="116">
        <f>IF(SP_NORTE!J269="","*",SP_NORTE!J269)</f>
        <v>46.7</v>
      </c>
      <c r="I218" s="113">
        <f>IF(SP_NORTE!N269="","*",SP_NORTE!N269)</f>
        <v>0.33333333333333331</v>
      </c>
      <c r="J218" s="113">
        <f>IF(SP_NORTE!O269="","*",SP_NORTE!O269)</f>
        <v>6.25E-2</v>
      </c>
      <c r="K218" s="83" t="str">
        <f>IF(SP_NORTE!AJ269="","*",SP_NORTE!AJ269)</f>
        <v>-</v>
      </c>
      <c r="L218" s="83" t="str">
        <f>IF(SP_NORTE!AL269="","*",SP_NORTE!AL269)</f>
        <v>ZMA-ZDG</v>
      </c>
      <c r="M218" s="83">
        <f>IF(SP_NORTE!AO269="","*",SP_NORTE!AO269)</f>
        <v>46.7</v>
      </c>
      <c r="N218" s="83" t="str">
        <f>IF(SP_NORTE!AL269="","*",SP_NORTE!AL269)</f>
        <v>ZMA-ZDG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2026-02-18T12:58:06Z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