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402" documentId="8_{B6337239-1A00-434D-AAD0-422EA1FEB5AE}" xr6:coauthVersionLast="47" xr6:coauthVersionMax="47" xr10:uidLastSave="{62528541-5731-4B52-9CEB-874DDAADA43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9" i="1" l="1" a="1"/>
  <c r="N49" i="1" s="1"/>
  <c r="M49" i="1" a="1"/>
  <c r="M49" i="1" s="1"/>
  <c r="M50" i="1" a="1"/>
  <c r="M50" i="1" s="1"/>
  <c r="N50" i="1" a="1"/>
  <c r="N50" i="1" s="1"/>
  <c r="M51" i="1" a="1"/>
  <c r="M51" i="1" s="1"/>
  <c r="N51" i="1" a="1"/>
  <c r="N51" i="1" s="1"/>
  <c r="H52" i="1" a="1"/>
  <c r="H52" i="1" s="1"/>
  <c r="M52" i="1" a="1"/>
  <c r="M52" i="1" s="1"/>
  <c r="N52" i="1" a="1"/>
  <c r="N52" i="1" s="1"/>
  <c r="M53" i="1" a="1"/>
  <c r="M53" i="1" s="1"/>
  <c r="N53" i="1" a="1"/>
  <c r="N53" i="1" s="1"/>
  <c r="N47" i="1" a="1"/>
  <c r="N47" i="1" s="1"/>
  <c r="M47" i="1" a="1"/>
  <c r="M47" i="1" s="1"/>
  <c r="H47" i="1" a="1"/>
  <c r="H47" i="1" s="1"/>
  <c r="N48" i="1" a="1"/>
  <c r="N48" i="1" s="1"/>
  <c r="M48" i="1" a="1"/>
  <c r="M48" i="1" s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BE309" i="1" s="1"/>
  <c r="AP309" i="1"/>
  <c r="AQ309" i="1"/>
  <c r="BB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/>
  <c r="R310" i="1"/>
  <c r="S310" i="1" a="1"/>
  <c r="S310" i="1"/>
  <c r="T310" i="1" a="1"/>
  <c r="T310" i="1" s="1"/>
  <c r="E308" i="12" s="1"/>
  <c r="U310" i="1"/>
  <c r="AI310" i="1"/>
  <c r="AJ310" i="1"/>
  <c r="AK310" i="1"/>
  <c r="AL310" i="1"/>
  <c r="AN310" i="1"/>
  <c r="AO310" i="1"/>
  <c r="AP310" i="1"/>
  <c r="AQ310" i="1"/>
  <c r="BB310" i="1"/>
  <c r="BC310" i="1" a="1"/>
  <c r="BC310" i="1" s="1"/>
  <c r="BD310" i="1" a="1"/>
  <c r="BD310" i="1" s="1"/>
  <c r="BE310" i="1"/>
  <c r="BF310" i="1"/>
  <c r="BR310" i="1"/>
  <c r="BS310" i="1"/>
  <c r="A311" i="1"/>
  <c r="C311" i="1"/>
  <c r="G311" i="1"/>
  <c r="M311" i="1" a="1"/>
  <c r="M311" i="1" s="1"/>
  <c r="N311" i="1" a="1"/>
  <c r="N311" i="1"/>
  <c r="R311" i="1"/>
  <c r="S311" i="1" a="1"/>
  <c r="S311" i="1" s="1"/>
  <c r="D309" i="12" s="1"/>
  <c r="T311" i="1" a="1"/>
  <c r="T311" i="1"/>
  <c r="U311" i="1"/>
  <c r="AI311" i="1"/>
  <c r="AJ311" i="1"/>
  <c r="AK311" i="1"/>
  <c r="AL311" i="1"/>
  <c r="AN311" i="1"/>
  <c r="AO311" i="1"/>
  <c r="AP311" i="1"/>
  <c r="AQ311" i="1"/>
  <c r="BB311" i="1"/>
  <c r="BC311" i="1" a="1"/>
  <c r="BC311" i="1" s="1"/>
  <c r="BD311" i="1" a="1"/>
  <c r="BD311" i="1"/>
  <c r="BE311" i="1"/>
  <c r="BF311" i="1"/>
  <c r="BR311" i="1"/>
  <c r="BS311" i="1"/>
  <c r="A312" i="1"/>
  <c r="C312" i="1"/>
  <c r="G312" i="1"/>
  <c r="M312" i="1" a="1"/>
  <c r="M312" i="1" s="1"/>
  <c r="N312" i="1" a="1"/>
  <c r="N312" i="1"/>
  <c r="R312" i="1"/>
  <c r="S312" i="1" a="1"/>
  <c r="S312" i="1" s="1"/>
  <c r="D310" i="12" s="1"/>
  <c r="T312" i="1" a="1"/>
  <c r="T312" i="1"/>
  <c r="U312" i="1"/>
  <c r="AI312" i="1"/>
  <c r="AJ312" i="1"/>
  <c r="AK312" i="1"/>
  <c r="AL312" i="1"/>
  <c r="AN312" i="1"/>
  <c r="AO312" i="1"/>
  <c r="BE312" i="1" s="1"/>
  <c r="AP312" i="1"/>
  <c r="AQ312" i="1"/>
  <c r="BB312" i="1"/>
  <c r="BC312" i="1" a="1"/>
  <c r="BC312" i="1" s="1"/>
  <c r="BD312" i="1" a="1"/>
  <c r="BD312" i="1"/>
  <c r="BF312" i="1"/>
  <c r="BR312" i="1"/>
  <c r="BS312" i="1"/>
  <c r="A313" i="1"/>
  <c r="C313" i="1"/>
  <c r="G313" i="1"/>
  <c r="M313" i="1" a="1"/>
  <c r="M313" i="1" s="1"/>
  <c r="N313" i="1" a="1"/>
  <c r="N313" i="1"/>
  <c r="R313" i="1"/>
  <c r="S313" i="1" a="1"/>
  <c r="S313" i="1"/>
  <c r="T313" i="1" a="1"/>
  <c r="T313" i="1" s="1"/>
  <c r="E311" i="12" s="1"/>
  <c r="U313" i="1"/>
  <c r="AI313" i="1"/>
  <c r="AJ313" i="1"/>
  <c r="AK313" i="1"/>
  <c r="AL313" i="1"/>
  <c r="AN313" i="1"/>
  <c r="AO313" i="1"/>
  <c r="BE313" i="1" s="1"/>
  <c r="AP313" i="1"/>
  <c r="AQ313" i="1"/>
  <c r="BB313" i="1"/>
  <c r="BC313" i="1" a="1"/>
  <c r="BC313" i="1" s="1"/>
  <c r="BD313" i="1" a="1"/>
  <c r="BD313" i="1" s="1"/>
  <c r="BF313" i="1"/>
  <c r="BR313" i="1"/>
  <c r="BS313" i="1"/>
  <c r="A314" i="1"/>
  <c r="C314" i="1"/>
  <c r="G314" i="1"/>
  <c r="M314" i="1" a="1"/>
  <c r="M314" i="1" s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N314" i="1"/>
  <c r="AO314" i="1"/>
  <c r="AP314" i="1"/>
  <c r="AQ314" i="1"/>
  <c r="BB314" i="1"/>
  <c r="BC314" i="1" a="1"/>
  <c r="BC314" i="1" s="1"/>
  <c r="BD314" i="1" a="1"/>
  <c r="BD314" i="1"/>
  <c r="BE314" i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/>
  <c r="U315" i="1"/>
  <c r="AI315" i="1"/>
  <c r="AJ315" i="1"/>
  <c r="AK315" i="1"/>
  <c r="AL315" i="1"/>
  <c r="AO315" i="1"/>
  <c r="BE315" i="1" s="1"/>
  <c r="AP315" i="1"/>
  <c r="AQ315" i="1"/>
  <c r="BB315" i="1"/>
  <c r="BC315" i="1" a="1"/>
  <c r="BC315" i="1" s="1"/>
  <c r="BD315" i="1" a="1"/>
  <c r="BD315" i="1"/>
  <c r="BF315" i="1"/>
  <c r="BR315" i="1"/>
  <c r="BS315" i="1"/>
  <c r="A316" i="1"/>
  <c r="C316" i="1"/>
  <c r="G316" i="1"/>
  <c r="M316" i="1" a="1"/>
  <c r="M316" i="1" s="1"/>
  <c r="N316" i="1" a="1"/>
  <c r="N316" i="1"/>
  <c r="R316" i="1"/>
  <c r="S316" i="1" a="1"/>
  <c r="S316" i="1"/>
  <c r="T316" i="1" a="1"/>
  <c r="T316" i="1" s="1"/>
  <c r="E314" i="12" s="1"/>
  <c r="U316" i="1"/>
  <c r="AI316" i="1"/>
  <c r="AJ316" i="1"/>
  <c r="AK316" i="1"/>
  <c r="AL316" i="1"/>
  <c r="AN316" i="1"/>
  <c r="AO316" i="1"/>
  <c r="BE316" i="1" s="1"/>
  <c r="AP316" i="1"/>
  <c r="AQ316" i="1"/>
  <c r="BB316" i="1"/>
  <c r="BC316" i="1" a="1"/>
  <c r="BC316" i="1"/>
  <c r="BD316" i="1" a="1"/>
  <c r="BD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/>
  <c r="U317" i="1"/>
  <c r="AI317" i="1"/>
  <c r="BB317" i="1" s="1"/>
  <c r="AJ317" i="1"/>
  <c r="AK317" i="1"/>
  <c r="AL317" i="1"/>
  <c r="AO317" i="1"/>
  <c r="AP317" i="1"/>
  <c r="AQ317" i="1"/>
  <c r="BC317" i="1" a="1"/>
  <c r="BC317" i="1" s="1"/>
  <c r="BD317" i="1" a="1"/>
  <c r="BD317" i="1" s="1"/>
  <c r="BE317" i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D318" i="1" a="1"/>
  <c r="BD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AJ319" i="1"/>
  <c r="AK319" i="1"/>
  <c r="AL319" i="1"/>
  <c r="AO319" i="1"/>
  <c r="BE319" i="1" s="1"/>
  <c r="AP319" i="1"/>
  <c r="AQ319" i="1"/>
  <c r="BB319" i="1"/>
  <c r="BC319" i="1" a="1"/>
  <c r="BC319" i="1"/>
  <c r="BD319" i="1" a="1"/>
  <c r="BD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/>
  <c r="U320" i="1"/>
  <c r="AI320" i="1"/>
  <c r="AJ320" i="1"/>
  <c r="AK320" i="1"/>
  <c r="AL320" i="1"/>
  <c r="AO320" i="1"/>
  <c r="AP320" i="1"/>
  <c r="AQ320" i="1"/>
  <c r="BB320" i="1"/>
  <c r="BC320" i="1" a="1"/>
  <c r="BC320" i="1"/>
  <c r="BD320" i="1" a="1"/>
  <c r="BD320" i="1" s="1"/>
  <c r="BE320" i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D321" i="1" a="1"/>
  <c r="BD321" i="1" s="1"/>
  <c r="BF321" i="1"/>
  <c r="BR321" i="1"/>
  <c r="BS321" i="1"/>
  <c r="A322" i="1"/>
  <c r="C322" i="1"/>
  <c r="G322" i="1"/>
  <c r="M322" i="1" a="1"/>
  <c r="M322" i="1" s="1"/>
  <c r="N322" i="1" a="1"/>
  <c r="N322" i="1"/>
  <c r="AN322" i="1" s="1"/>
  <c r="R322" i="1"/>
  <c r="S322" i="1" a="1"/>
  <c r="S322" i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D322" i="1" a="1"/>
  <c r="BD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D323" i="1" a="1"/>
  <c r="BD323" i="1"/>
  <c r="BE323" i="1"/>
  <c r="BF323" i="1"/>
  <c r="BR323" i="1"/>
  <c r="BS323" i="1"/>
  <c r="A324" i="1"/>
  <c r="C324" i="1"/>
  <c r="G324" i="1"/>
  <c r="M324" i="1" a="1"/>
  <c r="M324" i="1"/>
  <c r="A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AJ324" i="1"/>
  <c r="AK324" i="1"/>
  <c r="AL324" i="1"/>
  <c r="AO324" i="1"/>
  <c r="BE324" i="1" s="1"/>
  <c r="AP324" i="1"/>
  <c r="AQ324" i="1"/>
  <c r="BB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AJ325" i="1"/>
  <c r="AK325" i="1"/>
  <c r="AL325" i="1"/>
  <c r="AO325" i="1"/>
  <c r="BE325" i="1" s="1"/>
  <c r="AP325" i="1"/>
  <c r="AQ325" i="1"/>
  <c r="BB325" i="1"/>
  <c r="BC325" i="1" a="1"/>
  <c r="BC325" i="1" s="1"/>
  <c r="BD325" i="1" a="1"/>
  <c r="BD325" i="1" s="1"/>
  <c r="BF325" i="1"/>
  <c r="BR325" i="1"/>
  <c r="BS325" i="1"/>
  <c r="A326" i="1"/>
  <c r="C326" i="1"/>
  <c r="G326" i="1"/>
  <c r="M326" i="1" a="1"/>
  <c r="M326" i="1" s="1"/>
  <c r="N326" i="1" a="1"/>
  <c r="N326" i="1"/>
  <c r="AN326" i="1" s="1"/>
  <c r="R326" i="1"/>
  <c r="S326" i="1" a="1"/>
  <c r="S326" i="1"/>
  <c r="T326" i="1" a="1"/>
  <c r="T326" i="1" s="1"/>
  <c r="E324" i="12" s="1"/>
  <c r="U326" i="1"/>
  <c r="AI326" i="1"/>
  <c r="AJ326" i="1"/>
  <c r="AK326" i="1"/>
  <c r="AL326" i="1"/>
  <c r="AO326" i="1"/>
  <c r="BE326" i="1" s="1"/>
  <c r="AP326" i="1"/>
  <c r="AQ326" i="1"/>
  <c r="BB326" i="1"/>
  <c r="BC326" i="1" a="1"/>
  <c r="BC326" i="1" s="1"/>
  <c r="BD326" i="1" a="1"/>
  <c r="BD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/>
  <c r="U327" i="1"/>
  <c r="AI327" i="1"/>
  <c r="AJ327" i="1"/>
  <c r="AK327" i="1"/>
  <c r="AL327" i="1"/>
  <c r="AO327" i="1"/>
  <c r="BE327" i="1" s="1"/>
  <c r="AP327" i="1"/>
  <c r="AQ327" i="1"/>
  <c r="BB327" i="1"/>
  <c r="BC327" i="1" a="1"/>
  <c r="BC327" i="1" s="1"/>
  <c r="BD327" i="1" a="1"/>
  <c r="BD327" i="1" s="1"/>
  <c r="BF327" i="1"/>
  <c r="BR327" i="1"/>
  <c r="BS327" i="1"/>
  <c r="A328" i="1"/>
  <c r="C328" i="1"/>
  <c r="G328" i="1"/>
  <c r="M328" i="1" a="1"/>
  <c r="M328" i="1"/>
  <c r="A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AJ328" i="1"/>
  <c r="AK328" i="1"/>
  <c r="AL328" i="1"/>
  <c r="AO328" i="1"/>
  <c r="BE328" i="1" s="1"/>
  <c r="AP328" i="1"/>
  <c r="AQ328" i="1"/>
  <c r="BB328" i="1"/>
  <c r="BC328" i="1" a="1"/>
  <c r="BC328" i="1"/>
  <c r="BD328" i="1" a="1"/>
  <c r="BD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D329" i="1" a="1"/>
  <c r="BD329" i="1" s="1"/>
  <c r="BE329" i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D331" i="1" a="1"/>
  <c r="BD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E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AJ333" i="1"/>
  <c r="AK333" i="1"/>
  <c r="AL333" i="1"/>
  <c r="AO333" i="1"/>
  <c r="BE333" i="1" s="1"/>
  <c r="AP333" i="1"/>
  <c r="AQ333" i="1"/>
  <c r="BB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AJ334" i="1"/>
  <c r="AK334" i="1"/>
  <c r="AL334" i="1"/>
  <c r="AO334" i="1"/>
  <c r="BE334" i="1" s="1"/>
  <c r="AP334" i="1"/>
  <c r="AQ334" i="1"/>
  <c r="BB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AJ335" i="1"/>
  <c r="AK335" i="1"/>
  <c r="AL335" i="1"/>
  <c r="AO335" i="1"/>
  <c r="BD335" i="1" s="1" a="1"/>
  <c r="BD335" i="1" s="1"/>
  <c r="AP335" i="1"/>
  <c r="AQ335" i="1"/>
  <c r="BB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4" i="12"/>
  <c r="L320" i="12"/>
  <c r="L314" i="12"/>
  <c r="L312" i="12"/>
  <c r="L311" i="12"/>
  <c r="L310" i="12"/>
  <c r="L309" i="12"/>
  <c r="L308" i="12"/>
  <c r="L307" i="12"/>
  <c r="K307" i="12"/>
  <c r="K306" i="12"/>
  <c r="K326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25" i="12"/>
  <c r="D324" i="12"/>
  <c r="D320" i="12"/>
  <c r="E318" i="12"/>
  <c r="E315" i="12"/>
  <c r="D314" i="12"/>
  <c r="E313" i="12"/>
  <c r="E312" i="12"/>
  <c r="D312" i="12"/>
  <c r="D311" i="12"/>
  <c r="E310" i="12"/>
  <c r="E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4" i="12"/>
  <c r="D294" i="12"/>
  <c r="D292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K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4" i="1" l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<sst xmlns="http://schemas.openxmlformats.org/spreadsheetml/2006/main" count="4855" uniqueCount="1353">
  <si>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</si>
  <si>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</si>
  <si>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</si>
  <si>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</si>
  <si>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</si>
  <si>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</si>
  <si>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</si>
  <si>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</si>
  <si>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</si>
  <si>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</si>
  <si>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</si>
  <si>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</si>
  <si>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</si>
  <si>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</si>
  <si>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</si>
  <si>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</si>
  <si>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</si>
  <si>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</si>
  <si>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</si>
  <si>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</si>
  <si>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</si>
  <si>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</si>
  <si>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</si>
  <si>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</si>
  <si>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</si>
  <si>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</si>
  <si>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</si>
  <si>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</si>
  <si>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</si>
  <si>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</si>
  <si>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</si>
  <si>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</si>
  <si>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</si>
  <si>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</si>
  <si>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</si>
  <si>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</si>
  <si>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</si>
  <si>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</si>
  <si>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</si>
  <si>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</si>
  <si>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</si>
  <si>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</si>
  <si>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</si>
  <si>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</si>
  <si>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</si>
  <si>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</si>
  <si>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</si>
  <si>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</si>
  <si>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</si>
  <si>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</si>
  <si>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</si>
  <si>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</si>
  <si>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</si>
  <si>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</si>
  <si>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</si>
  <si>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</si>
  <si>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</si>
  <si>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</si>
  <si>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</si>
  <si>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</si>
  <si>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</si>
  <si>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</si>
  <si>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</si>
  <si>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</si>
  <si>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</si>
  <si>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</si>
  <si>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</si>
  <si>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</si>
  <si>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</si>
  <si>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</si>
  <si>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</si>
  <si>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</si>
  <si>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</si>
  <si>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</si>
  <si>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</si>
  <si>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</si>
  <si>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</si>
  <si>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</si>
  <si>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</si>
  <si>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</si>
  <si>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</si>
  <si>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</si>
  <si>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</si>
  <si>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</si>
  <si>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</si>
  <si>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</si>
  <si>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</si>
  <si>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</si>
  <si>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</si>
  <si>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</si>
  <si>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</si>
  <si>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</si>
  <si>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</si>
  <si>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</si>
  <si>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</si>
  <si>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</si>
  <si>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</si>
  <si>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</si>
  <si>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</si>
  <si>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</si>
  <si>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</si>
  <si>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</si>
  <si>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</si>
  <si>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</si>
  <si>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</si>
  <si>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</si>
  <si>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</si>
  <si>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</si>
  <si>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</si>
  <si>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</si>
  <si>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</si>
  <si>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</si>
  <si>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</si>
  <si>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</si>
  <si>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</si>
  <si>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</si>
  <si>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</si>
  <si>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</si>
  <si>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</si>
  <si>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</si>
  <si>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</si>
  <si>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</si>
  <si>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</si>
  <si>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</si>
  <si>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</si>
  <si>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</si>
  <si>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</si>
  <si>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</si>
  <si>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</si>
  <si>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</si>
  <si>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</si>
  <si>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</si>
  <si>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</si>
  <si>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</si>
  <si>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</si>
  <si>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</si>
  <si>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</si>
  <si>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</si>
  <si>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</si>
  <si>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</si>
  <si>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</si>
  <si>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</si>
  <si>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</si>
  <si>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</si>
  <si>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</si>
  <si>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</si>
  <si>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</si>
  <si>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</si>
  <si>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</si>
  <si>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</si>
  <si>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</si>
  <si>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</si>
  <si>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</si>
  <si>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</si>
  <si>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</si>
  <si>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</si>
  <si>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</si>
  <si>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</si>
  <si>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</si>
  <si>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</si>
  <si>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</si>
  <si>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</si>
  <si>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</si>
  <si>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</si>
  <si>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</si>
  <si>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</si>
  <si>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</si>
  <si>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</si>
  <si>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</si>
  <si>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</si>
  <si>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</si>
  <si>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</si>
  <si>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</si>
  <si>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</si>
  <si>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</si>
  <si>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</si>
  <si>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</si>
  <si>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</si>
  <si>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</si>
  <si>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</si>
  <si>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</si>
  <si>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</si>
  <si>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</si>
  <si>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</si>
  <si>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</si>
  <si>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</si>
  <si>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</si>
  <si>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</si>
  <si>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</si>
  <si>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</si>
  <si>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</si>
  <si>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</si>
  <si>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</si>
  <si>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</si>
  <si>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</si>
  <si>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</si>
  <si>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</si>
  <si>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</si>
  <si>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</si>
  <si>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</si>
  <si>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</si>
  <si>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</si>
  <si>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</si>
  <si>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</si>
  <si>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</si>
  <si>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</si>
  <si>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</si>
  <si>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</si>
  <si>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</si>
  <si>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</si>
  <si>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</si>
  <si>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</si>
  <si>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</si>
  <si>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</si>
  <si>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</si>
  <si>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</si>
  <si>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</si>
  <si>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</si>
  <si>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</si>
  <si>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</si>
  <si>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</si>
  <si>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</si>
  <si>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</si>
  <si>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</si>
  <si>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</si>
  <si>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</si>
  <si>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</si>
  <si>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</si>
  <si>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</si>
  <si>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</si>
  <si>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</si>
  <si>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</si>
  <si>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</si>
  <si>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</si>
  <si>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</si>
  <si>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</si>
  <si>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</si>
  <si>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</si>
  <si>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</si>
  <si>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</si>
  <si>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</si>
  <si>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</si>
  <si>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</si>
  <si>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</si>
  <si>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</si>
  <si>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</si>
  <si>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</si>
  <si>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</si>
  <si>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</si>
  <si>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</si>
  <si>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</si>
  <si>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</si>
  <si>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</si>
  <si>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</si>
  <si>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</si>
  <si>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</si>
  <si>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</si>
  <si>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</si>
  <si>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</si>
  <si>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</si>
  <si>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</si>
  <si>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</si>
  <si>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</si>
  <si>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</si>
  <si>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</si>
  <si>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</si>
  <si>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</si>
  <si>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</si>
  <si>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</si>
  <si>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</si>
  <si>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</si>
  <si>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</si>
  <si>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</si>
  <si>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</si>
  <si>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</si>
  <si>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</si>
  <si>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</si>
  <si>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</si>
  <si>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</si>
  <si>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</si>
  <si>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</si>
  <si>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</si>
  <si>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</si>
  <si>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</si>
  <si>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</si>
  <si>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</si>
  <si>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</si>
  <si>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</si>
  <si>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</si>
  <si>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</si>
  <si>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</si>
  <si>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</si>
  <si>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</si>
  <si>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</si>
  <si>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</si>
  <si>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</si>
  <si>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</si>
  <si>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</si>
  <si>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</si>
  <si>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</si>
  <si>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</si>
  <si>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</si>
  <si>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</si>
  <si>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</si>
  <si>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</si>
  <si>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</si>
  <si>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</si>
  <si>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</si>
  <si>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</si>
  <si>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</si>
  <si>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</si>
  <si>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</si>
  <si>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</si>
  <si>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</si>
  <si>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</si>
  <si>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</si>
  <si>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</si>
  <si>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</si>
  <si>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</si>
  <si>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</si>
  <si>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</si>
  <si>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</si>
  <si>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</si>
  <si>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</si>
  <si>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</si>
  <si>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</si>
  <si>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</si>
  <si>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</si>
  <si>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</si>
  <si>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</si>
  <si>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</si>
  <si>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</si>
  <si>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</si>
  <si>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</si>
  <si>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</si>
  <si>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</si>
  <si>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</si>
  <si>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</si>
  <si>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</si>
  <si>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</si>
  <si>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</si>
  <si>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</si>
  <si>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</si>
  <si>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</si>
  <si>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</si>
  <si>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</si>
  <si>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</si>
  <si>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</si>
  <si>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</si>
  <si>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</si>
  <si>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</si>
  <si>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</si>
  <si>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</si>
  <si>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</si>
  <si>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</si>
  <si>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</si>
  <si>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</si>
  <si>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</si>
  <si>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</si>
  <si>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</si>
  <si>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</si>
  <si>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</si>
  <si>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</si>
  <si>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</si>
  <si>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</si>
  <si>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</si>
  <si>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</si>
  <si>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</si>
  <si>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</si>
  <si>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</si>
  <si>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</si>
  <si>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</si>
  <si>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</si>
  <si>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</si>
  <si>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</si>
  <si>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</si>
  <si>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</si>
  <si>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</si>
  <si>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</si>
  <si>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</si>
  <si>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</si>
  <si>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</si>
  <si>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</si>
  <si>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</si>
  <si>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</si>
  <si>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</si>
  <si>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</si>
  <si>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</si>
  <si>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</si>
  <si>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</si>
  <si>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</si>
  <si>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</si>
  <si>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</si>
  <si>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</si>
  <si>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</si>
  <si>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</si>
  <si>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</si>
  <si>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</si>
  <si>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</si>
  <si>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</si>
  <si>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</si>
  <si>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</si>
  <si>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</si>
  <si>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</si>
  <si>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</si>
  <si>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</si>
  <si>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</si>
  <si>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</si>
  <si>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</si>
  <si>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</si>
  <si>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</si>
  <si>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</si>
  <si>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</si>
  <si>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</si>
  <si>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</si>
  <si>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</si>
  <si>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</si>
  <si>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</si>
  <si>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</si>
  <si>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</si>
  <si>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</si>
  <si>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</si>
  <si>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</si>
  <si>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</si>
  <si>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</si>
  <si>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</si>
  <si>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</si>
  <si>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</si>
  <si>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</si>
  <si>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</si>
  <si>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</si>
  <si>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</si>
  <si>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</si>
  <si>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</si>
  <si>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</si>
  <si>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</si>
  <si>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</si>
  <si>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</si>
  <si>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</si>
  <si>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</si>
  <si>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</si>
  <si>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</si>
  <si>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</si>
  <si>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</si>
  <si>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</si>
  <si>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</si>
  <si>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</si>
  <si>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</si>
  <si>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</si>
  <si>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</si>
  <si>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</si>
  <si>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</si>
  <si>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</si>
  <si>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</si>
  <si>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</si>
  <si>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</si>
  <si>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</si>
  <si>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</si>
  <si>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</si>
  <si>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</si>
  <si>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</si>
  <si>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</si>
  <si>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</si>
  <si>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</si>
  <si>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</si>
  <si>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</si>
  <si>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</si>
  <si>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</si>
  <si>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</si>
  <si>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</si>
  <si>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</si>
  <si>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</si>
  <si>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</si>
  <si>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</si>
  <si>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</si>
  <si>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</si>
  <si>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</si>
  <si>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</si>
  <si>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</si>
  <si>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</si>
  <si>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</si>
  <si>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</si>
  <si>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</si>
  <si>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</si>
  <si>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</si>
  <si>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</si>
  <si>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</si>
  <si>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</si>
  <si>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</si>
  <si>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</si>
  <si>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</si>
  <si>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</si>
  <si>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</si>
  <si>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</si>
  <si>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</si>
  <si>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</si>
  <si>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</si>
  <si>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</si>
  <si>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</si>
  <si>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</si>
  <si>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</si>
  <si>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</si>
  <si>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</si>
  <si>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</si>
  <si>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</si>
  <si>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</si>
  <si>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</si>
  <si>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</si>
  <si>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</si>
  <si>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</si>
  <si>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</si>
  <si>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</si>
  <si>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</si>
  <si>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</si>
  <si>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</si>
  <si>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</si>
  <si>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</si>
  <si>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</si>
  <si>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</si>
  <si>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</si>
  <si>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</si>
  <si>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</si>
  <si>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</si>
  <si>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</si>
  <si>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</si>
  <si>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</si>
  <si>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</si>
  <si>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</si>
  <si>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</si>
  <si>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</si>
  <si>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</si>
  <si>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</si>
  <si>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</si>
  <si>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</si>
  <si>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</si>
  <si>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</si>
  <si>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</si>
  <si>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</si>
  <si>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</si>
  <si>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</si>
  <si>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</si>
  <si>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</si>
  <si>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</si>
  <si>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</si>
  <si>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</si>
  <si>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</si>
  <si>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</si>
  <si>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</si>
  <si>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</si>
  <si>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</si>
  <si>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</si>
  <si>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</si>
  <si>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</si>
  <si>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</si>
  <si>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</si>
  <si>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</si>
  <si>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</si>
  <si>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</si>
  <si>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</si>
  <si>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</si>
  <si>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</si>
  <si>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</si>
  <si>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</si>
  <si>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</si>
  <si>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</si>
  <si>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</si>
  <si>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</si>
  <si>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</si>
  <si>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</si>
  <si>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</si>
  <si>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</si>
  <si>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</si>
  <si>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</si>
  <si>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</si>
  <si>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</si>
  <si>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</si>
  <si>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</si>
  <si>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</si>
  <si>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</si>
  <si>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</si>
  <si>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</si>
  <si>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</si>
  <si>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</si>
  <si>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</si>
  <si>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</si>
  <si>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</si>
  <si>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</si>
  <si>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</si>
  <si>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</si>
  <si>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</si>
  <si>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</si>
  <si>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</si>
  <si>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</si>
  <si>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</si>
  <si>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</si>
  <si>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</si>
  <si>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</si>
  <si>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</si>
  <si>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</si>
  <si>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</si>
  <si>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</si>
  <si>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</si>
  <si>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</si>
  <si>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</si>
  <si>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</si>
  <si>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</si>
  <si>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</si>
  <si>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</si>
  <si>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</si>
  <si>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</si>
  <si>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</si>
  <si>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</si>
  <si>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</si>
  <si>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</si>
  <si>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</si>
  <si>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</si>
  <si>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</si>
  <si>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</si>
  <si>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</si>
  <si>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</si>
  <si>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</si>
  <si>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</si>
  <si>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</si>
  <si>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</si>
  <si>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</si>
  <si>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</si>
  <si>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</si>
  <si>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</si>
  <si>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</si>
  <si>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</si>
  <si>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</si>
  <si>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</si>
  <si>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</si>
  <si>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</si>
  <si>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</si>
  <si>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</si>
  <si>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</si>
  <si>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</si>
  <si>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</si>
  <si>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</si>
  <si>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</si>
  <si>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</si>
  <si>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</si>
  <si>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</si>
  <si>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</si>
  <si>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</si>
  <si>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</si>
  <si>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</si>
  <si>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</si>
  <si>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</si>
  <si>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</si>
  <si>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</si>
  <si>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</si>
  <si>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</si>
  <si>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</si>
  <si>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</si>
  <si>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</si>
  <si>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</si>
  <si>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</si>
  <si>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</si>
  <si>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</si>
  <si>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</si>
  <si>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</si>
  <si>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</si>
  <si>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</si>
  <si>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</si>
  <si>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</si>
  <si>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</si>
  <si>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</si>
  <si>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</si>
  <si>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</si>
  <si>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</si>
  <si>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</si>
  <si>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</si>
  <si>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</si>
  <si>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</si>
  <si>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</si>
  <si>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</si>
  <si>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</si>
  <si>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</si>
  <si>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</si>
  <si>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</si>
  <si>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</si>
  <si>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</si>
  <si>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</si>
  <si>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</si>
  <si>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</si>
  <si>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</si>
  <si>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</si>
  <si>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</si>
  <si>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</si>
  <si>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</si>
  <si>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</si>
  <si>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</si>
  <si>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</si>
  <si>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</si>
  <si>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</si>
  <si>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</si>
  <si>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</si>
  <si>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</si>
  <si>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</si>
  <si>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</si>
  <si>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</si>
  <si>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</si>
  <si>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</si>
  <si>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</si>
  <si>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</si>
  <si>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</si>
  <si>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</si>
  <si>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</si>
  <si>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</si>
  <si>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</si>
  <si>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</si>
  <si>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</si>
  <si>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</si>
  <si>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</si>
  <si>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</si>
  <si>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</si>
  <si>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</si>
  <si>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</si>
  <si>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</si>
  <si>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</si>
  <si>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</si>
  <si>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</si>
  <si>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</si>
  <si>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</si>
  <si>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</si>
  <si>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</si>
  <si>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</si>
  <si>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</si>
  <si>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</si>
  <si>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</si>
  <si>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</si>
  <si>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</si>
  <si>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</si>
  <si>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</si>
  <si>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</si>
  <si>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</si>
  <si>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</si>
  <si>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</si>
  <si>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</si>
  <si>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</si>
  <si>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</si>
  <si>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</si>
  <si>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</si>
  <si>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</si>
  <si>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</si>
  <si>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</si>
  <si>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</si>
  <si>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</si>
  <si>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</si>
  <si>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</si>
  <si>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</si>
  <si>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</si>
  <si>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</si>
  <si>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</si>
  <si>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</si>
  <si>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</si>
  <si>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</si>
  <si>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</si>
  <si>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</si>
  <si>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</si>
  <si>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</si>
  <si>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</si>
  <si>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</si>
  <si>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</si>
  <si>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</si>
  <si>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</si>
  <si>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</si>
  <si>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</si>
  <si>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</si>
  <si>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</si>
  <si>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</si>
  <si>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</si>
  <si>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</si>
  <si>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</si>
  <si>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</si>
  <si>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</si>
  <si>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</si>
  <si>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</si>
  <si>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</si>
  <si>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</si>
  <si>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</si>
  <si>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</si>
  <si>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</si>
  <si>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</si>
  <si>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</si>
  <si>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</si>
  <si>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</si>
  <si>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</si>
  <si>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</si>
  <si>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</si>
  <si>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</si>
  <si>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</si>
  <si>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</si>
  <si>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</si>
  <si>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</si>
  <si>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</si>
  <si>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</si>
  <si>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</si>
  <si>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</si>
  <si>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</si>
  <si>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</si>
  <si>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</si>
  <si>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</si>
  <si>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</si>
  <si>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</si>
  <si>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</si>
  <si>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</si>
  <si>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</si>
  <si>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</si>
  <si>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</si>
  <si>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</si>
  <si>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</si>
  <si>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</si>
  <si>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</si>
  <si>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</si>
  <si>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</si>
  <si>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</si>
  <si>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</si>
  <si>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</si>
  <si>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</si>
  <si>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</si>
  <si>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</si>
  <si>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</si>
  <si>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</si>
  <si>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</si>
  <si>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</si>
  <si>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</si>
  <si>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</si>
  <si>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</si>
  <si>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</si>
  <si>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</si>
  <si>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</si>
  <si>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</si>
  <si>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</si>
  <si>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</si>
  <si>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</si>
  <si>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</si>
  <si>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</si>
  <si>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</si>
  <si>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</si>
  <si>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</si>
  <si>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</si>
  <si>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</si>
  <si>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</si>
  <si>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</si>
  <si>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</si>
  <si>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</si>
  <si>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</si>
  <si>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</si>
  <si>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</si>
  <si>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</si>
  <si>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</si>
  <si>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</si>
  <si>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</si>
  <si>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</si>
  <si>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</si>
  <si>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</si>
  <si>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</si>
  <si>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</si>
  <si>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</si>
  <si>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</si>
  <si>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</si>
  <si>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</si>
  <si>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</si>
  <si>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</si>
  <si>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</si>
  <si>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</si>
  <si>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</si>
  <si>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</si>
  <si>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</si>
  <si>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</si>
  <si>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</si>
  <si>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</si>
  <si>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</si>
  <si>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</si>
  <si>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</si>
  <si>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</si>
  <si>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</si>
  <si>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</si>
  <si>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</si>
  <si>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</si>
  <si>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</si>
  <si>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</si>
  <si>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</si>
  <si>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</si>
  <si>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</si>
  <si>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</si>
  <si>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</si>
  <si>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</si>
  <si>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</si>
  <si>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</si>
  <si>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</si>
  <si>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</si>
  <si>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</si>
  <si>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</si>
  <si>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</si>
  <si>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</si>
  <si>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</si>
  <si>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</si>
  <si>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</si>
  <si>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</si>
  <si>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</si>
  <si>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</si>
  <si>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</si>
  <si>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</si>
  <si>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</si>
  <si>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</si>
  <si>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</si>
  <si>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</si>
  <si>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</si>
  <si>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</si>
  <si>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</si>
  <si>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</si>
  <si>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</si>
  <si>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</si>
  <si>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</si>
  <si>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</si>
  <si>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</si>
  <si>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</si>
  <si>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</si>
  <si>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</si>
  <si>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</si>
  <si>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</si>
  <si>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</si>
  <si>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</si>
  <si>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</si>
  <si>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</si>
  <si>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</si>
  <si>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</si>
  <si>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</si>
  <si>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</si>
  <si>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</si>
  <si>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</si>
  <si>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</si>
  <si>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</si>
  <si>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</si>
  <si>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</si>
  <si>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</si>
  <si>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</si>
  <si>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</si>
  <si>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</si>
  <si>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</si>
  <si>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</si>
  <si>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</si>
  <si>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</si>
  <si>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</si>
  <si>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</si>
  <si>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</si>
  <si>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</si>
  <si>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</si>
  <si>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</si>
  <si>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</si>
  <si>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</si>
  <si>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</si>
  <si>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</si>
  <si>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</si>
  <si>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</si>
  <si>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</si>
  <si>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</si>
  <si>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</si>
  <si>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</si>
  <si>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</si>
  <si>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</si>
  <si>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</si>
  <si>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</si>
  <si>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</si>
  <si>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</si>
  <si>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</si>
  <si>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</si>
  <si>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</si>
  <si>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</si>
  <si>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</si>
  <si>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</si>
  <si>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</si>
  <si>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</si>
  <si>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</si>
  <si>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</si>
  <si>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</si>
  <si>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</si>
  <si>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</si>
  <si>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</si>
  <si>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</si>
  <si>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</si>
  <si>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</si>
  <si>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</si>
  <si>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</si>
  <si>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</si>
  <si>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</si>
  <si>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</si>
  <si>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</si>
  <si>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</si>
  <si>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</si>
  <si>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</si>
  <si>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</si>
  <si>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</si>
  <si>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</si>
  <si>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</si>
  <si>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</si>
  <si>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</si>
  <si>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</si>
  <si>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</si>
  <si>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</si>
  <si>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</si>
  <si>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</si>
  <si>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</si>
  <si>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</si>
  <si>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</si>
  <si>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</si>
  <si>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</si>
  <si>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</si>
  <si>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</si>
  <si>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</si>
  <si>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</si>
  <si>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</si>
  <si>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</si>
  <si>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</si>
  <si>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</si>
  <si>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</si>
  <si>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</si>
  <si>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</si>
  <si>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</si>
  <si>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</si>
  <si>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</si>
  <si>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</si>
  <si>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</si>
  <si>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</si>
  <si>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</si>
  <si>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</si>
  <si>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</si>
  <si>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</si>
  <si>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</si>
  <si>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</si>
  <si>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</si>
  <si>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</si>
  <si>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</si>
  <si>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</si>
  <si>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</si>
  <si>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</si>
  <si>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</si>
  <si>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</si>
  <si>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</si>
  <si>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</si>
  <si>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</si>
  <si>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</si>
  <si>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</si>
  <si>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</si>
  <si>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</si>
  <si>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</si>
  <si>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</si>
  <si>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</si>
  <si>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</si>
  <si>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</si>
  <si>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</si>
  <si>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</si>
  <si>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</si>
  <si>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</si>
  <si>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</si>
  <si>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</si>
  <si>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</si>
  <si>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</si>
  <si>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</si>
  <si>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</si>
  <si>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</si>
  <si>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</si>
  <si>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</si>
  <si>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</si>
  <si>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</si>
  <si>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</si>
  <si>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</si>
  <si>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</si>
  <si>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</si>
  <si>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</si>
  <si>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</si>
  <si>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</si>
  <si>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</si>
  <si>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</si>
  <si>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</si>
  <si>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</si>
  <si>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</si>
  <si>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</si>
  <si>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</si>
  <si>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</si>
  <si>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</si>
  <si>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</si>
  <si>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</si>
  <si>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</si>
  <si>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</si>
  <si>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</si>
  <si>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</si>
  <si>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</si>
  <si>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</si>
  <si>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</si>
  <si>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</si>
  <si>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</si>
  <si>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</si>
  <si>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</si>
  <si>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</si>
  <si>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</si>
  <si>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</si>
  <si>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</si>
  <si>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</si>
  <si>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</si>
  <si>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</si>
  <si>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</si>
  <si>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</si>
  <si>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</si>
  <si>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</si>
  <si>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</si>
  <si>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</si>
  <si>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</si>
  <si>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</si>
  <si>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</si>
  <si>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</si>
  <si>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</si>
  <si>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</si>
  <si>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</si>
  <si>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</si>
  <si>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</si>
  <si>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</si>
  <si>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</si>
  <si>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</si>
  <si>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</si>
  <si>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</si>
  <si>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</si>
  <si>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</si>
  <si>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</si>
  <si>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</si>
  <si>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</si>
  <si>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</si>
  <si>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</si>
  <si>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</si>
  <si>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</si>
  <si>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</si>
  <si>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</si>
  <si>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</si>
  <si>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</si>
  <si>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</si>
  <si>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</si>
  <si>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</si>
  <si>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</si>
  <si>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</si>
  <si>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</si>
  <si>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</si>
  <si>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</si>
  <si>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</si>
  <si>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</si>
  <si>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</si>
  <si>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</si>
  <si>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</si>
  <si>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</si>
  <si>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</si>
  <si>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</si>
  <si>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</si>
  <si>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</si>
  <si>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</si>
  <si>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</si>
  <si>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</si>
  <si>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</si>
  <si>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</si>
  <si>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</si>
  <si>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</si>
  <si>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</si>
  <si>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</si>
  <si>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</si>
  <si>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</si>
  <si>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</si>
  <si>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</si>
  <si>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</si>
  <si>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</si>
  <si>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</si>
  <si>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</si>
  <si>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</si>
  <si>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</si>
  <si>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</si>
  <si>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</si>
  <si>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</si>
  <si>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</si>
  <si>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</si>
  <si>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</si>
  <si>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</si>
  <si>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</si>
  <si>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</si>
  <si>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</si>
  <si>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</si>
  <si>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</si>
  <si>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</si>
  <si>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</si>
  <si>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</si>
  <si>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</si>
  <si>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</si>
  <si>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</si>
  <si>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</si>
  <si>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</si>
  <si>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</si>
  <si>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</si>
  <si>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</si>
  <si>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</si>
  <si>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</si>
  <si>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</si>
  <si>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</si>
  <si>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</si>
  <si>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</si>
  <si>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</si>
  <si>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</si>
  <si>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</si>
  <si>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</si>
  <si>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</si>
  <si>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</si>
  <si>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</si>
  <si>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</si>
  <si>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</si>
  <si>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</si>
  <si>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</si>
  <si>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</si>
  <si>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</si>
  <si>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</si>
  <si>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</si>
  <si>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</si>
  <si>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</si>
  <si>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</si>
  <si>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</si>
  <si>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</si>
  <si>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</si>
  <si>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</si>
  <si>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</si>
  <si>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</si>
  <si>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</si>
  <si>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</si>
  <si>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</si>
  <si>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</si>
  <si>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</si>
  <si>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</si>
  <si>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</si>
  <si>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</si>
  <si>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</si>
  <si>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</si>
  <si>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</si>
  <si>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</si>
  <si>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</si>
  <si>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</si>
  <si>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</si>
  <si>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</si>
  <si>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</si>
  <si>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</si>
  <si>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</si>
  <si>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</si>
  <si>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</si>
  <si>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</si>
  <si>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</si>
  <si>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</si>
  <si>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</si>
  <si>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</si>
  <si>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</si>
  <si>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</si>
  <si>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</si>
  <si>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</si>
  <si>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</si>
  <si>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</si>
  <si>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</si>
  <si>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</si>
  <si>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</si>
  <si>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</si>
  <si>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</si>
  <si>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</si>
  <si>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</si>
  <si>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</si>
  <si>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</si>
  <si>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</si>
  <si>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</si>
  <si>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</si>
  <si>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</si>
  <si>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</si>
  <si>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</si>
  <si>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</si>
  <si>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</si>
  <si>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</si>
  <si>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</si>
  <si>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</si>
  <si>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</si>
  <si>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</si>
  <si>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</si>
  <si>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</si>
  <si>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</si>
  <si>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</si>
  <si>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</si>
  <si>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</si>
  <si>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</si>
  <si>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</si>
  <si>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</si>
  <si>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</si>
  <si>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</si>
  <si>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</si>
  <si>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</si>
  <si>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</si>
  <si>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</si>
  <si>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em intervalo troca de jacare das 09hrs ate 11:30 km 615/ prod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</si>
  <si>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</si>
  <si>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</si>
  <si>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</si>
  <si>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</si>
  <si>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</si>
  <si>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>TP pronto 07:57, autorizado intervalo execução da solda km 446+200 10hrs ate 12hs/ prod</t>
  </si>
  <si>
    <t>Execução de solda (VIA 1)</t>
  </si>
  <si>
    <t xml:space="preserve">TP pronta 07:31,autorizado intervalo execução da solda km 428+020 das 10:25 ate 12:25/prod </t>
  </si>
  <si>
    <t xml:space="preserve"> MC1 08:33, previsao de faixa as 14hr , na parte da manha irá atuar na manutenção preventiva do equipamento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</si>
  <si>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</si>
  <si>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</si>
  <si>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</si>
  <si>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</si>
  <si>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</si>
  <si>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</si>
  <si>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</si>
  <si>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</si>
  <si>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</si>
  <si>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</si>
  <si>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previsao apos M89 as 13hrs</t>
  </si>
  <si>
    <t xml:space="preserve"> MC1 09hrs, </t>
  </si>
  <si>
    <t>TAG2</t>
  </si>
  <si>
    <t>Execução de solda (TIP1)</t>
  </si>
  <si>
    <t>TMI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</si>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</sst>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6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655" tableBorderDxfId="65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53"/>
    <tableColumn id="8" xr3:uid="{69D5AC3B-4F64-4F8F-AD2A-0AD158918DDD}" name="CORRELATO" dataDxfId="6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31" activePane="bottomRight" state="frozen"/>
      <selection pane="bottomRight" activeCell="BJ35" sqref="BJ3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7" t="s">
        <v>1123</v>
      </c>
      <c r="AJ1" s="328"/>
      <c r="AK1" s="328"/>
      <c r="AL1" s="328"/>
      <c r="AM1" s="328"/>
      <c r="AN1" s="328"/>
      <c r="AO1" s="328"/>
      <c r="AP1" s="328"/>
      <c r="AQ1" s="328"/>
      <c r="AR1" s="329"/>
      <c r="AS1" s="329"/>
      <c r="AT1" s="329"/>
      <c r="AU1" s="329"/>
      <c r="AV1" s="329"/>
      <c r="AW1" s="329"/>
      <c r="AX1" s="328"/>
      <c r="AY1" s="328"/>
      <c r="AZ1" s="328"/>
      <c r="BA1" s="328"/>
      <c r="BB1" s="328"/>
      <c r="BC1" s="328"/>
      <c r="BD1" s="328"/>
      <c r="BE1" s="328"/>
      <c r="BF1" s="330"/>
      <c r="BG1" s="3"/>
      <c r="BH1" s="331" t="s">
        <v>1124</v>
      </c>
      <c r="BI1" s="332"/>
      <c r="BJ1" s="333"/>
      <c r="BK1" s="334"/>
      <c r="BL1" s="49"/>
      <c r="BM1" s="324" t="s">
        <v>1125</v>
      </c>
      <c r="BN1" s="325"/>
      <c r="BO1" s="325"/>
      <c r="BP1" s="325"/>
      <c r="BQ1" s="325"/>
      <c r="BR1" s="325"/>
      <c r="BS1" s="32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7" t="s">
        <v>1126</v>
      </c>
      <c r="AJ2" s="328"/>
      <c r="AK2" s="328"/>
      <c r="AL2" s="328"/>
      <c r="AM2" s="328"/>
      <c r="AN2" s="328"/>
      <c r="AO2" s="328"/>
      <c r="AP2" s="328"/>
      <c r="AQ2" s="330"/>
      <c r="AR2" s="239"/>
      <c r="AS2" s="342" t="s">
        <v>1129</v>
      </c>
      <c r="AT2" s="329"/>
      <c r="AU2" s="329"/>
      <c r="AV2" s="329"/>
      <c r="AW2" s="329"/>
      <c r="AX2" s="328"/>
      <c r="AY2" s="330"/>
      <c r="AZ2" s="4"/>
      <c r="BA2" s="321" t="s">
        <v>1130</v>
      </c>
      <c r="BB2" s="323"/>
      <c r="BC2" s="327" t="s">
        <v>1127</v>
      </c>
      <c r="BD2" s="328"/>
      <c r="BE2" s="328"/>
      <c r="BF2" s="330"/>
      <c r="BG2" s="3"/>
      <c r="BH2" s="335"/>
      <c r="BI2" s="336"/>
      <c r="BJ2" s="337"/>
      <c r="BK2" s="338"/>
      <c r="BL2" s="49"/>
      <c r="BM2" s="339"/>
      <c r="BN2" s="340"/>
      <c r="BO2" s="340"/>
      <c r="BP2" s="340"/>
      <c r="BQ2" s="340"/>
      <c r="BR2" s="340"/>
      <c r="BS2" s="34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1" t="s">
        <v>1131</v>
      </c>
      <c r="AJ3" s="323"/>
      <c r="AK3" s="321" t="s">
        <v>1132</v>
      </c>
      <c r="AL3" s="322"/>
      <c r="AM3" s="322"/>
      <c r="AN3" s="322"/>
      <c r="AO3" s="322"/>
      <c r="AP3" s="322"/>
      <c r="AQ3" s="323"/>
      <c r="AR3" s="240"/>
      <c r="AS3" s="345" t="s">
        <v>1138</v>
      </c>
      <c r="AT3" s="346"/>
      <c r="AU3" s="345" t="s">
        <v>1139</v>
      </c>
      <c r="AV3" s="346"/>
      <c r="AW3" s="345" t="s">
        <v>1140</v>
      </c>
      <c r="AX3" s="347"/>
      <c r="AY3" s="63" t="s">
        <v>1141</v>
      </c>
      <c r="AZ3" s="63"/>
      <c r="BA3" s="343"/>
      <c r="BB3" s="344"/>
      <c r="BC3" s="321" t="s">
        <v>1134</v>
      </c>
      <c r="BD3" s="322"/>
      <c r="BE3" s="322"/>
      <c r="BF3" s="323"/>
      <c r="BG3" s="62"/>
      <c r="BH3" s="335"/>
      <c r="BI3" s="336"/>
      <c r="BJ3" s="337"/>
      <c r="BK3" s="338"/>
      <c r="BL3" s="49"/>
      <c r="BM3" s="324" t="s">
        <v>1142</v>
      </c>
      <c r="BN3" s="325"/>
      <c r="BO3" s="325"/>
      <c r="BP3" s="326"/>
      <c r="BQ3" s="324" t="s">
        <v>757</v>
      </c>
      <c r="BR3" s="325"/>
      <c r="BS3" s="32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1296</v>
      </c>
      <c r="BK33" s="16" t="s">
        <v>1296</v>
      </c>
      <c r="BL33" s="15"/>
      <c r="BM33" s="14" t="s">
        <v>980</v>
      </c>
      <c r="BN33" s="14" t="s">
        <v>980</v>
      </c>
      <c r="BO33" s="165" t="s">
        <v>980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/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1297</v>
      </c>
      <c r="BK34" s="16" t="s">
        <v>1297</v>
      </c>
      <c r="BL34" s="15"/>
      <c r="BM34" s="14"/>
      <c r="BN34" s="14"/>
      <c r="BO34" s="165"/>
      <c r="BP34" s="16"/>
      <c r="BQ34" s="12" t="str">
        <f t="shared" si="2"/>
        <v>Produção</v>
      </c>
      <c r="BR34" s="18">
        <f t="shared" si="3"/>
        <v>1.2500000000000002</v>
      </c>
      <c r="BS34" s="18">
        <f t="shared" si="4"/>
        <v>0</v>
      </c>
      <c r="BT34" s="225" t="str">
        <f t="shared" si="5"/>
        <v/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1301</v>
      </c>
      <c r="BK35" s="16" t="s">
        <v>1301</v>
      </c>
      <c r="BL35" s="15"/>
      <c r="BM35" s="14" t="s">
        <v>976</v>
      </c>
      <c r="BN35" s="14" t="s">
        <v>997</v>
      </c>
      <c r="BO35" s="165" t="s">
        <v>1068</v>
      </c>
      <c r="BP35" s="16" t="s">
        <v>1302</v>
      </c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/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1303</v>
      </c>
      <c r="BK36" s="16" t="s">
        <v>1303</v>
      </c>
      <c r="BL36" s="15"/>
      <c r="BM36" s="14"/>
      <c r="BN36" s="14"/>
      <c r="BO36" s="165"/>
      <c r="BP36" s="16"/>
      <c r="BQ36" s="12" t="str">
        <f t="shared" si="2"/>
        <v>Produção</v>
      </c>
      <c r="BR36" s="18">
        <f t="shared" si="3"/>
        <v>1.333333333333333</v>
      </c>
      <c r="BS36" s="18">
        <f t="shared" si="4"/>
        <v>0</v>
      </c>
      <c r="BT36" s="225" t="str">
        <f t="shared" si="5"/>
        <v/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1304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/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1305</v>
      </c>
      <c r="BK37" s="16" t="s">
        <v>1305</v>
      </c>
      <c r="BL37" s="15"/>
      <c r="BM37" s="14"/>
      <c r="BN37" s="14"/>
      <c r="BO37" s="165"/>
      <c r="BP37" s="16"/>
      <c r="BQ37" s="12" t="str">
        <f t="shared" si="2"/>
        <v>Produção</v>
      </c>
      <c r="BR37" s="18">
        <f t="shared" si="3"/>
        <v>1.3333333333333339</v>
      </c>
      <c r="BS37" s="18">
        <f t="shared" si="4"/>
        <v>0</v>
      </c>
      <c r="BT37" s="225" t="str">
        <f t="shared" si="5"/>
        <v/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/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1</v>
      </c>
      <c r="BI38" s="16"/>
      <c r="BJ38" s="16" t="s">
        <v>1306</v>
      </c>
      <c r="BK38" s="16" t="s">
        <v>1306</v>
      </c>
      <c r="BL38" s="15"/>
      <c r="BM38" s="14"/>
      <c r="BN38" s="14"/>
      <c r="BO38" s="165"/>
      <c r="BP38" s="16"/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/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1307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1308</v>
      </c>
      <c r="N39" s="217" t="s">
        <v>1309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1310</v>
      </c>
      <c r="BK39" s="16" t="s">
        <v>1310</v>
      </c>
      <c r="BL39" s="15"/>
      <c r="BM39" s="14" t="s">
        <v>980</v>
      </c>
      <c r="BN39" s="14" t="s">
        <v>980</v>
      </c>
      <c r="BO39" s="165" t="s">
        <v>980</v>
      </c>
      <c r="BP39" s="16"/>
      <c r="BQ39" s="12" t="str">
        <f t="shared" si="2"/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1311</v>
      </c>
      <c r="W40" s="173" t="s">
        <v>1312</v>
      </c>
      <c r="X40" s="218" t="s">
        <v>955</v>
      </c>
      <c r="Y40" s="158" t="s">
        <v>958</v>
      </c>
      <c r="Z40" s="158" t="s">
        <v>956</v>
      </c>
      <c r="AA40" s="83" t="s">
        <v>1313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1314</v>
      </c>
      <c r="BK40" s="16" t="s">
        <v>1314</v>
      </c>
      <c r="BL40" s="15"/>
      <c r="BM40" s="14" t="s">
        <v>986</v>
      </c>
      <c r="BN40" s="14" t="s">
        <v>986</v>
      </c>
      <c r="BO40" s="165" t="s">
        <v>986</v>
      </c>
      <c r="BP40" s="16" t="s">
        <v>1314</v>
      </c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SemOportunidadeSemOportunidade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1315</v>
      </c>
      <c r="BK41" s="16" t="s">
        <v>1315</v>
      </c>
      <c r="BL41" s="15"/>
      <c r="BM41" s="14" t="s">
        <v>972</v>
      </c>
      <c r="BN41" s="14" t="s">
        <v>1003</v>
      </c>
      <c r="BO41" s="165" t="s">
        <v>1092</v>
      </c>
      <c r="BP41" s="16" t="s">
        <v>1315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/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1316</v>
      </c>
      <c r="BK42" s="16" t="s">
        <v>1316</v>
      </c>
      <c r="BL42" s="15"/>
      <c r="BM42" s="14" t="s">
        <v>982</v>
      </c>
      <c r="BN42" s="14" t="s">
        <v>1007</v>
      </c>
      <c r="BO42" s="165" t="s">
        <v>1007</v>
      </c>
      <c r="BP42" s="16" t="s">
        <v>1316</v>
      </c>
      <c r="BQ42" s="12" t="str">
        <f t="shared" si="2"/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/>
      <c r="AT43" s="242"/>
      <c r="AU43" s="38"/>
      <c r="AV43" s="38"/>
      <c r="AW43" s="38"/>
      <c r="AX43" s="38"/>
      <c r="AY43" s="313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1</v>
      </c>
      <c r="BI43" s="16"/>
      <c r="BJ43" s="16" t="s">
        <v>1317</v>
      </c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1280</v>
      </c>
      <c r="W44" s="173" t="s">
        <v>1281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941</v>
      </c>
      <c r="AD44" s="173">
        <v>0.33333333333333331</v>
      </c>
      <c r="AE44" s="83">
        <v>6251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/>
      <c r="AT44" s="242"/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Higor</v>
      </c>
      <c r="BG44" s="15"/>
      <c r="BH44" s="16">
        <v>1</v>
      </c>
      <c r="BI44" s="16"/>
      <c r="BJ44" s="16" t="s">
        <v>1318</v>
      </c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1298</v>
      </c>
      <c r="F46" s="172" t="s">
        <v>783</v>
      </c>
      <c r="G46" s="9" t="str">
        <f>IF(D46="","*",VLOOKUP(F46,BS_ATIVIDADE[#All],3,FALSE))</f>
        <v>PEDRA</v>
      </c>
      <c r="H46" s="173" t="s">
        <v>1319</v>
      </c>
      <c r="I46" s="173" t="s">
        <v>1255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1259</v>
      </c>
      <c r="W46" s="173" t="s">
        <v>1215</v>
      </c>
      <c r="X46" s="218" t="s">
        <v>955</v>
      </c>
      <c r="Y46" s="158"/>
      <c r="Z46" s="158" t="s">
        <v>951</v>
      </c>
      <c r="AA46" s="83" t="s">
        <v>1300</v>
      </c>
      <c r="AB46" s="70" t="s">
        <v>946</v>
      </c>
      <c r="AC46" s="70" t="s">
        <v>941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/>
      <c r="AS46" s="242"/>
      <c r="AT46" s="242"/>
      <c r="AU46" s="38"/>
      <c r="AV46" s="38"/>
      <c r="AW46" s="38"/>
      <c r="AX46" s="38"/>
      <c r="AY46" s="313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BRUNO (TF-525)45995</v>
      </c>
      <c r="B47" s="171">
        <v>45995</v>
      </c>
      <c r="C47" s="8">
        <f>IF(BS_CONTROLE[[#This Row],[DATA]]="","",WEEKNUM(BS_CONTROLE[[#This Row],[DATA]]))</f>
        <v>49</v>
      </c>
      <c r="D47" s="51" t="s">
        <v>862</v>
      </c>
      <c r="E47" s="314">
        <v>16</v>
      </c>
      <c r="F47" s="172" t="s">
        <v>790</v>
      </c>
      <c r="G47" s="9" t="str">
        <f>IF(D47="","*",VLOOKUP(F47,BS_ATIVIDADE[#All],3,FALSE))</f>
        <v>SOLDA</v>
      </c>
      <c r="H47" s="204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7" s="173" t="s">
        <v>607</v>
      </c>
      <c r="J47" s="217">
        <v>74</v>
      </c>
      <c r="K47" s="217">
        <v>436</v>
      </c>
      <c r="L47" s="83" t="s">
        <v>607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73">
        <v>0.375</v>
      </c>
      <c r="P47" s="173">
        <v>6.25E-2</v>
      </c>
      <c r="Q47" s="83">
        <v>1</v>
      </c>
      <c r="R47" s="10" t="str">
        <f>IFERROR(_xlfn.XLOOKUP(F47, BS_ATIVIDADE[ATIVIDADE],BS_ATIVIDADE[UNIDADE] ), "*")</f>
        <v>Nº DE SOLDA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1259</v>
      </c>
      <c r="W47" s="173" t="s">
        <v>1222</v>
      </c>
      <c r="X47" s="218" t="s">
        <v>955</v>
      </c>
      <c r="Y47" s="158"/>
      <c r="Z47" s="158" t="s">
        <v>956</v>
      </c>
      <c r="AA47" s="83" t="s">
        <v>607</v>
      </c>
      <c r="AB47" s="70" t="s">
        <v>607</v>
      </c>
      <c r="AC47" s="70" t="s">
        <v>607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278" t="str">
        <f>IF(BS_CONTROLE[[#This Row],[Local - Partida]]=0, "-", BS_CONTROLE[[#This Row],[Local - Partida]])</f>
        <v>TPC440</v>
      </c>
      <c r="AL47" s="278" t="str">
        <f>IF(BS_CONTROLE[[#This Row],[Local - Encerramento]]=0, "-", BS_CONTROLE[[#This Row],[Local - Encerramento]])</f>
        <v>-</v>
      </c>
      <c r="AM47" s="278" t="str">
        <f>IF(BS_CONTROLE[[#This Row],[Entre - Estações]]=0, "-", BS_CONTROLE[[#This Row],[Entre - Estações]])</f>
        <v>TPC-TVL</v>
      </c>
      <c r="AN47" s="278" t="str">
        <f>IF(BS_CONTROLE[[#This Row],[SB]]=0, "-", BS_CONTROLE[[#This Row],[SB]])</f>
        <v>TPC440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436</v>
      </c>
      <c r="AQ47" s="280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3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Nº DE SOLDA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elton 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W4845995</v>
      </c>
      <c r="B48" s="171">
        <v>45995</v>
      </c>
      <c r="C48" s="8">
        <f>IF(BS_CONTROLE[[#This Row],[DATA]]="","",WEEKNUM(BS_CONTROLE[[#This Row],[DATA]]))</f>
        <v>49</v>
      </c>
      <c r="D48" s="51" t="s">
        <v>825</v>
      </c>
      <c r="E48" s="314"/>
      <c r="F48" s="172" t="s">
        <v>697</v>
      </c>
      <c r="G48" s="9" t="str">
        <f>IF(D48="","*",VLOOKUP(F48,BS_ATIVIDADE[#All],3,FALSE))</f>
        <v>MECANIZAÇÃO - DOL</v>
      </c>
      <c r="H48" s="173" t="s">
        <v>570</v>
      </c>
      <c r="I48" s="173" t="s">
        <v>570</v>
      </c>
      <c r="J48" s="217">
        <v>74</v>
      </c>
      <c r="K48" s="217">
        <v>416.2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8" s="173">
        <v>0.39583333333333331</v>
      </c>
      <c r="P48" s="173">
        <v>8.3333333333333329E-2</v>
      </c>
      <c r="Q48" s="83">
        <v>1000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1262</v>
      </c>
      <c r="W48" s="173" t="s">
        <v>1263</v>
      </c>
      <c r="X48" s="218" t="s">
        <v>955</v>
      </c>
      <c r="Y48" s="158"/>
      <c r="Z48" s="158" t="s">
        <v>951</v>
      </c>
      <c r="AA48" s="83">
        <v>1</v>
      </c>
      <c r="AB48" s="70" t="s">
        <v>946</v>
      </c>
      <c r="AC48" s="70" t="s">
        <v>607</v>
      </c>
      <c r="AD48" s="173">
        <v>0.29166666666666669</v>
      </c>
      <c r="AE48" s="83">
        <v>6202</v>
      </c>
      <c r="AF48" s="83">
        <v>6203</v>
      </c>
      <c r="AG48" s="83" t="s">
        <v>607</v>
      </c>
      <c r="AH48" s="48"/>
      <c r="AI48" s="142" t="str">
        <f>IF(BS_CONTROLE[[#This Row],[Atividade]]=0, "-", BS_CONTROLE[[#This Row],[Atividade]])</f>
        <v>MECANIZAÇÃO - DOL</v>
      </c>
      <c r="AJ48" s="9" t="str">
        <f>IF(D48="","*",VLOOKUP(AI48,BS_ATIVIDADE[#Data],3,FALSE))</f>
        <v>MECANIZAÇÃO - DOL</v>
      </c>
      <c r="AK48" s="278" t="str">
        <f>IF(BS_CONTROLE[[#This Row],[Local - Partida]]=0, "-", BS_CONTROLE[[#This Row],[Local - Partida]])</f>
        <v>TOM2</v>
      </c>
      <c r="AL48" s="278" t="str">
        <f>IF(BS_CONTROLE[[#This Row],[Local - Encerramento]]=0, "-", BS_CONTROLE[[#This Row],[Local - Encerramento]])</f>
        <v>TOM2</v>
      </c>
      <c r="AM48" s="278" t="str">
        <f>IF(BS_CONTROLE[[#This Row],[Entre - Estações]]=0, "-", BS_CONTROLE[[#This Row],[Entre - Estações]])</f>
        <v>TOM-TPC</v>
      </c>
      <c r="AN48" s="278" t="str">
        <f>IF(BS_CONTROLE[[#This Row],[SB]]=0, "-", BS_CONTROLE[[#This Row],[SB]])</f>
        <v>416TPC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416.2</v>
      </c>
      <c r="AQ48" s="280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>Rodrigo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ELSON (TF-526)45995</v>
      </c>
      <c r="B49" s="171">
        <v>45995</v>
      </c>
      <c r="C49" s="8">
        <f>IF(BS_CONTROLE[[#This Row],[DATA]]="","",WEEKNUM(BS_CONTROLE[[#This Row],[DATA]]))</f>
        <v>49</v>
      </c>
      <c r="D49" s="51" t="s">
        <v>884</v>
      </c>
      <c r="E49" s="314">
        <v>396</v>
      </c>
      <c r="F49" s="172" t="s">
        <v>790</v>
      </c>
      <c r="G49" s="9" t="str">
        <f>IF(D49="","*",VLOOKUP(F49,BS_ATIVIDADE[#All],3,FALSE))</f>
        <v>SOLDA</v>
      </c>
      <c r="H49" s="173" t="s">
        <v>607</v>
      </c>
      <c r="I49" s="173" t="s">
        <v>607</v>
      </c>
      <c r="J49" s="217">
        <v>74</v>
      </c>
      <c r="K49" s="217">
        <v>399.8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49" s="173">
        <v>0.375</v>
      </c>
      <c r="P49" s="173">
        <v>6.25E-2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1221</v>
      </c>
      <c r="W49" s="173" t="s">
        <v>1320</v>
      </c>
      <c r="X49" s="218" t="s">
        <v>955</v>
      </c>
      <c r="Y49" s="158"/>
      <c r="Z49" s="158" t="s">
        <v>951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-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TIP</v>
      </c>
      <c r="AN49" s="278" t="str">
        <f>IF(BS_CONTROLE[[#This Row],[SB]]=0, "-", BS_CONTROLE[[#This Row],[SB]])</f>
        <v>TIP1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399.8</v>
      </c>
      <c r="AQ49" s="280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elton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W5045995</v>
      </c>
      <c r="B50" s="171">
        <v>45995</v>
      </c>
      <c r="C50" s="8">
        <f>IF(BS_CONTROLE[[#This Row],[DATA]]="","",WEEKNUM(BS_CONTROLE[[#This Row],[DATA]]))</f>
        <v>49</v>
      </c>
      <c r="D50" s="51" t="s">
        <v>826</v>
      </c>
      <c r="E50" s="314">
        <v>274</v>
      </c>
      <c r="F50" s="172" t="s">
        <v>737</v>
      </c>
      <c r="G50" s="9" t="str">
        <f>IF(D50="","*",VLOOKUP(F50,BS_ATIVIDADE[#All],3,FALSE))</f>
        <v>MODERNIZAÇÃO</v>
      </c>
      <c r="H50" s="173" t="s">
        <v>264</v>
      </c>
      <c r="I50" s="173" t="s">
        <v>264</v>
      </c>
      <c r="J50" s="217">
        <v>74</v>
      </c>
      <c r="K50" s="217">
        <v>273</v>
      </c>
      <c r="L50" s="217">
        <v>267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0" s="173">
        <v>0.35416666666666669</v>
      </c>
      <c r="P50" s="173">
        <v>6.25E-2</v>
      </c>
      <c r="Q50" s="83">
        <v>20</v>
      </c>
      <c r="R50" s="10" t="str">
        <f>IFERROR(_xlfn.XLOOKUP(F50, BS_ATIVIDADE[ATIVIDADE],BS_ATIVIDADE[UNIDADE] ), "*")</f>
        <v>VAGÕES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80" t="str">
        <f>IFERROR(_xlfn.XLOOKUP(J50, BASE_MAPA!$D$2:$D$359, BASE_MAPA!$I$2:$I$359), "ERRO")</f>
        <v>MARCO INICIAL - ALTO ARAGUAIA</v>
      </c>
      <c r="V50" s="198" t="s">
        <v>1311</v>
      </c>
      <c r="W50" s="173" t="s">
        <v>1312</v>
      </c>
      <c r="X50" s="218" t="s">
        <v>955</v>
      </c>
      <c r="Y50" s="158"/>
      <c r="Z50" s="158" t="s">
        <v>956</v>
      </c>
      <c r="AA50" s="83" t="s">
        <v>1313</v>
      </c>
      <c r="AB50" s="70" t="s">
        <v>946</v>
      </c>
      <c r="AC50" s="70" t="s">
        <v>607</v>
      </c>
      <c r="AD50" s="173">
        <v>0.29166666666666669</v>
      </c>
      <c r="AE50" s="83">
        <v>7671</v>
      </c>
      <c r="AF50" s="83">
        <v>9322</v>
      </c>
      <c r="AG50" s="83" t="s">
        <v>607</v>
      </c>
      <c r="AH50" s="48"/>
      <c r="AI50" s="142" t="str">
        <f>IF(BS_CONTROLE[[#This Row],[Atividade]]=0, "-", BS_CONTROLE[[#This Row],[Atividade]])</f>
        <v>MODERNIZAÇÃO - PEDRA - DESCARGA</v>
      </c>
      <c r="AJ50" s="9" t="str">
        <f>IF(D50="","*",VLOOKUP(AI50,BS_ATIVIDADE[#Data],3,FALSE))</f>
        <v>MODERNIZAÇÃO</v>
      </c>
      <c r="AK50" s="278" t="str">
        <f>IF(BS_CONTROLE[[#This Row],[Local - Partida]]=0, "-", BS_CONTROLE[[#This Row],[Local - Partida]])</f>
        <v>TCS2</v>
      </c>
      <c r="AL50" s="278" t="str">
        <f>IF(BS_CONTROLE[[#This Row],[Local - Encerramento]]=0, "-", BS_CONTROLE[[#This Row],[Local - Encerramento]])</f>
        <v>TCS2</v>
      </c>
      <c r="AM50" s="278" t="str">
        <f>IF(BS_CONTROLE[[#This Row],[Entre - Estações]]=0, "-", BS_CONTROLE[[#This Row],[Entre - Estações]])</f>
        <v>TJA-TCS</v>
      </c>
      <c r="AN50" s="278" t="str">
        <f>IF(BS_CONTROLE[[#This Row],[SB]]=0, "-", BS_CONTROLE[[#This Row],[SB]])</f>
        <v>TJA277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273</v>
      </c>
      <c r="AQ50" s="280">
        <f>IF(BS_CONTROLE[[#This Row],[KM - Fim]]=0, "-", BS_CONTROLE[[#This Row],[KM - Fim]])</f>
        <v>267</v>
      </c>
      <c r="AR50" s="242"/>
      <c r="AS50" s="242"/>
      <c r="AT50" s="242"/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VAGÕES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Herbert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V8645995</v>
      </c>
      <c r="B51" s="171">
        <v>45995</v>
      </c>
      <c r="C51" s="8">
        <f>IF(BS_CONTROLE[[#This Row],[DATA]]="","",WEEKNUM(BS_CONTROLE[[#This Row],[DATA]]))</f>
        <v>49</v>
      </c>
      <c r="D51" s="51" t="s">
        <v>809</v>
      </c>
      <c r="E51" s="318">
        <v>324</v>
      </c>
      <c r="F51" s="172" t="s">
        <v>713</v>
      </c>
      <c r="G51" s="9" t="str">
        <f>IF(D51="","*",VLOOKUP(F51,BS_ATIVIDADE[#All],3,FALSE))</f>
        <v>MECANIZAÇÃO - SOCADORA</v>
      </c>
      <c r="H51" s="173" t="s">
        <v>248</v>
      </c>
      <c r="I51" s="173" t="s">
        <v>248</v>
      </c>
      <c r="J51" s="217">
        <v>74</v>
      </c>
      <c r="K51" s="217">
        <v>200</v>
      </c>
      <c r="L51" s="217">
        <v>194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1" s="173">
        <v>0.39583333333333331</v>
      </c>
      <c r="P51" s="173">
        <v>6.25E-2</v>
      </c>
      <c r="Q51" s="83">
        <v>840</v>
      </c>
      <c r="R51" s="10" t="str">
        <f>IFERROR(_xlfn.XLOOKUP(F51, BS_ATIVIDADE[ATIVIDADE],BS_ATIVIDADE[UNIDADE] ), "*")</f>
        <v>M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1230</v>
      </c>
      <c r="W51" s="173" t="s">
        <v>1231</v>
      </c>
      <c r="X51" s="218" t="s">
        <v>955</v>
      </c>
      <c r="Y51" s="158"/>
      <c r="Z51" s="158" t="s">
        <v>951</v>
      </c>
      <c r="AA51" s="83">
        <v>1</v>
      </c>
      <c r="AB51" s="70" t="s">
        <v>946</v>
      </c>
      <c r="AC51" s="70" t="s">
        <v>941</v>
      </c>
      <c r="AD51" s="173">
        <v>0.29166666666666669</v>
      </c>
      <c r="AE51" s="83">
        <v>6236</v>
      </c>
      <c r="AF51" s="83">
        <v>6636</v>
      </c>
      <c r="AG51" s="83" t="s">
        <v>607</v>
      </c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8" t="str">
        <f>IF(BS_CONTROLE[[#This Row],[Local - Partida]]=0, "-", BS_CONTROLE[[#This Row],[Local - Partida]])</f>
        <v>TID2</v>
      </c>
      <c r="AL51" s="278" t="str">
        <f>IF(BS_CONTROLE[[#This Row],[Local - Encerramento]]=0, "-", BS_CONTROLE[[#This Row],[Local - Encerramento]])</f>
        <v>TID2</v>
      </c>
      <c r="AM51" s="278" t="str">
        <f>IF(BS_CONTROLE[[#This Row],[Entre - Estações]]=0, "-", BS_CONTROLE[[#This Row],[Entre - Estações]])</f>
        <v>TID-TVI</v>
      </c>
      <c r="AN51" s="278" t="str">
        <f>IF(BS_CONTROLE[[#This Row],[SB]]=0, "-", BS_CONTROLE[[#This Row],[SB]])</f>
        <v>TID201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200</v>
      </c>
      <c r="AQ51" s="280">
        <f>IF(BS_CONTROLE[[#This Row],[KM - Fim]]=0, "-", BS_CONTROLE[[#This Row],[KM - Fim]])</f>
        <v>194</v>
      </c>
      <c r="AR51" s="242"/>
      <c r="AS51" s="242"/>
      <c r="AT51" s="242"/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Saulo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>
      <c r="A52" s="50" t="str">
        <f t="shared" si="1"/>
        <v>FRANCISCO (TF-670)45995</v>
      </c>
      <c r="B52" s="171">
        <v>45995</v>
      </c>
      <c r="C52" s="8">
        <f>IF(BS_CONTROLE[[#This Row],[DATA]]="","",WEEKNUM(BS_CONTROLE[[#This Row],[DATA]]))</f>
        <v>49</v>
      </c>
      <c r="D52" s="51" t="s">
        <v>887</v>
      </c>
      <c r="E52" s="314">
        <v>326</v>
      </c>
      <c r="F52" s="172" t="s">
        <v>790</v>
      </c>
      <c r="G52" s="9" t="str">
        <f>IF(D52="","*",VLOOKUP(F52,BS_ATIVIDADE[#All],3,FALSE))</f>
        <v>SOLDA</v>
      </c>
      <c r="H52" s="204" t="str" cm="1">
        <f t="array" ref="H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52" s="173" t="s">
        <v>607</v>
      </c>
      <c r="J52" s="217">
        <v>74</v>
      </c>
      <c r="K52" s="217">
        <v>64.563999999999993</v>
      </c>
      <c r="L52" s="217">
        <v>63.7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52" s="173">
        <v>0.375</v>
      </c>
      <c r="P52" s="173">
        <v>6.25E-2</v>
      </c>
      <c r="Q52" s="83">
        <v>1</v>
      </c>
      <c r="R52" s="10" t="str">
        <f>IFERROR(_xlfn.XLOOKUP(F52, BS_ATIVIDADE[ATIVIDADE],BS_ATIVIDADE[UNIDADE] ), "*")</f>
        <v>Nº DE SOLDA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1230</v>
      </c>
      <c r="W52" s="173" t="s">
        <v>1231</v>
      </c>
      <c r="X52" s="218" t="s">
        <v>955</v>
      </c>
      <c r="Y52" s="158"/>
      <c r="Z52" s="158" t="s">
        <v>960</v>
      </c>
      <c r="AA52" s="83">
        <v>1</v>
      </c>
      <c r="AB52" s="70" t="s">
        <v>946</v>
      </c>
      <c r="AC52" s="70" t="s">
        <v>941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PDM - SOLDA</v>
      </c>
      <c r="AJ52" s="9" t="str">
        <f>IF(D52="","*",VLOOKUP(AI52,BS_ATIVIDADE[#Data],3,FALSE))</f>
        <v>SOLDA</v>
      </c>
      <c r="AK52" s="278" t="str">
        <f>IF(BS_CONTROLE[[#This Row],[Local - Partida]]=0, "-", BS_CONTROLE[[#This Row],[Local - Partida]])</f>
        <v>TQIK73</v>
      </c>
      <c r="AL52" s="278" t="str">
        <f>IF(BS_CONTROLE[[#This Row],[Local - Encerramento]]=0, "-", BS_CONTROLE[[#This Row],[Local - Encerramento]])</f>
        <v>-</v>
      </c>
      <c r="AM52" s="278" t="str">
        <f>IF(BS_CONTROLE[[#This Row],[Entre - Estações]]=0, "-", BS_CONTROLE[[#This Row],[Entre - Estações]])</f>
        <v>TQI-TSP</v>
      </c>
      <c r="AN52" s="278" t="str">
        <f>IF(BS_CONTROLE[[#This Row],[SB]]=0, "-", BS_CONTROLE[[#This Row],[SB]])</f>
        <v>TQIK73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64.563999999999993</v>
      </c>
      <c r="AQ52" s="280">
        <f>IF(BS_CONTROLE[[#This Row],[KM - Fim]]=0, "-", BS_CONTROLE[[#This Row],[KM - Fim]])</f>
        <v>63.7</v>
      </c>
      <c r="AR52" s="242"/>
      <c r="AS52" s="242"/>
      <c r="AT52" s="242"/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Nº DE SOLDA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A6045995</v>
      </c>
      <c r="B53" s="171">
        <v>45995</v>
      </c>
      <c r="C53" s="8">
        <f>IF(BS_CONTROLE[[#This Row],[DATA]]="","",WEEKNUM(BS_CONTROLE[[#This Row],[DATA]]))</f>
        <v>49</v>
      </c>
      <c r="D53" s="51" t="s">
        <v>703</v>
      </c>
      <c r="E53" s="314">
        <v>313</v>
      </c>
      <c r="F53" s="172" t="s">
        <v>629</v>
      </c>
      <c r="G53" s="9" t="str">
        <f>IF(D53="","*",VLOOKUP(F53,BS_ATIVIDADE[#All],3,FALSE))</f>
        <v>DETECÇÃO</v>
      </c>
      <c r="H53" s="173" t="s">
        <v>228</v>
      </c>
      <c r="I53" s="173" t="s">
        <v>1321</v>
      </c>
      <c r="J53" s="217">
        <v>74</v>
      </c>
      <c r="K53" s="217">
        <v>111</v>
      </c>
      <c r="L53" s="83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53" s="173">
        <v>0.3125</v>
      </c>
      <c r="P53" s="173">
        <v>4.1666666666666664E-2</v>
      </c>
      <c r="Q53" s="83">
        <v>110</v>
      </c>
      <c r="R53" s="10" t="str">
        <f>IFERROR(_xlfn.XLOOKUP(F53, BS_ATIVIDADE[ATIVIDADE],BS_ATIVIDADE[UNIDADE] ), "*")</f>
        <v>KM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1227</v>
      </c>
      <c r="W53" s="173" t="s">
        <v>1253</v>
      </c>
      <c r="X53" s="218" t="s">
        <v>955</v>
      </c>
      <c r="Y53" s="158"/>
      <c r="Z53" s="158" t="s">
        <v>951</v>
      </c>
      <c r="AA53" s="83">
        <v>1</v>
      </c>
      <c r="AB53" s="70" t="s">
        <v>946</v>
      </c>
      <c r="AC53" s="70" t="s">
        <v>941</v>
      </c>
      <c r="AD53" s="173">
        <v>0.29166666666666669</v>
      </c>
      <c r="AE53" s="83">
        <v>5487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DETECÇÃO - RONDA 7 DIAS</v>
      </c>
      <c r="AJ53" s="9" t="str">
        <f>IF(D53="","*",VLOOKUP(AI53,BS_ATIVIDADE[#Data],3,FALSE))</f>
        <v>DETECÇÃO</v>
      </c>
      <c r="AK53" s="278" t="str">
        <f>IF(BS_CONTROLE[[#This Row],[Local - Partida]]=0, "-", BS_CONTROLE[[#This Row],[Local - Partida]])</f>
        <v>TIN2</v>
      </c>
      <c r="AL53" s="278" t="str">
        <f>IF(BS_CONTROLE[[#This Row],[Local - Encerramento]]=0, "-", BS_CONTROLE[[#This Row],[Local - Encerramento]])</f>
        <v>TMI</v>
      </c>
      <c r="AM53" s="278" t="str">
        <f>IF(BS_CONTROLE[[#This Row],[Entre - Estações]]=0, "-", BS_CONTROLE[[#This Row],[Entre - Estações]])</f>
        <v>TIN</v>
      </c>
      <c r="AN53" s="278" t="str">
        <f>IF(BS_CONTROLE[[#This Row],[SB]]=0, "-", BS_CONTROLE[[#This Row],[SB]])</f>
        <v>TIN1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111</v>
      </c>
      <c r="AQ53" s="280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KM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Miguel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>
      <c r="A54" s="50" t="str">
        <f t="shared" si="1"/>
        <v>E1745995</v>
      </c>
      <c r="B54" s="171">
        <v>45995</v>
      </c>
      <c r="C54" s="8">
        <f>IF(BS_CONTROLE[[#This Row],[DATA]]="","",WEEKNUM(BS_CONTROLE[[#This Row],[DATA]]))</f>
        <v>49</v>
      </c>
      <c r="D54" s="51" t="s">
        <v>748</v>
      </c>
      <c r="E54" s="318">
        <v>313</v>
      </c>
      <c r="F54" s="172" t="s">
        <v>609</v>
      </c>
      <c r="G54" s="9" t="str">
        <f>IF(D54="","*",VLOOKUP(F54,BS_ATIVIDADE[#All],3,FALSE))</f>
        <v>CAMINHÂO - SOLDA</v>
      </c>
      <c r="H54" s="173" t="s">
        <v>468</v>
      </c>
      <c r="I54" s="173" t="s">
        <v>468</v>
      </c>
      <c r="J54" s="217">
        <v>78</v>
      </c>
      <c r="K54" s="217">
        <v>251</v>
      </c>
      <c r="L54" s="83">
        <v>244</v>
      </c>
      <c r="M54" s="217" t="s">
        <v>1278</v>
      </c>
      <c r="N54" s="217" t="s">
        <v>1279</v>
      </c>
      <c r="O54" s="173">
        <v>0.375</v>
      </c>
      <c r="P54" s="173">
        <v>0.125</v>
      </c>
      <c r="Q54" s="83">
        <v>3</v>
      </c>
      <c r="R54" s="10" t="str">
        <f>IFERROR(_xlfn.XLOOKUP(F54, BS_ATIVIDADE[ATIVIDADE],BS_ATIVIDADE[UNIDADE] ), "*")</f>
        <v>Nº DE SOLDA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ITIRAPINA - BAURU</v>
      </c>
      <c r="V54" s="198" t="s">
        <v>1271</v>
      </c>
      <c r="W54" s="173" t="s">
        <v>1222</v>
      </c>
      <c r="X54" s="218" t="s">
        <v>955</v>
      </c>
      <c r="Y54" s="158"/>
      <c r="Z54" s="158" t="s">
        <v>956</v>
      </c>
      <c r="AA54" s="83" t="s">
        <v>607</v>
      </c>
      <c r="AB54" s="70" t="s">
        <v>607</v>
      </c>
      <c r="AC54" s="70" t="s">
        <v>607</v>
      </c>
      <c r="AD54" s="17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CAMINHÃO DE SOLDA</v>
      </c>
      <c r="AJ54" s="9" t="str">
        <f>IF(D54="","*",VLOOKUP(AI54,BS_ATIVIDADE[#Data],3,FALSE))</f>
        <v>CAMINHÂO - SOLDA</v>
      </c>
      <c r="AK54" s="278" t="str">
        <f>IF(BS_CONTROLE[[#This Row],[Local - Partida]]=0, "-", BS_CONTROLE[[#This Row],[Local - Partida]])</f>
        <v>ZDK1</v>
      </c>
      <c r="AL54" s="278" t="str">
        <f>IF(BS_CONTROLE[[#This Row],[Local - Encerramento]]=0, "-", BS_CONTROLE[[#This Row],[Local - Encerramento]])</f>
        <v>ZDK1</v>
      </c>
      <c r="AM54" s="278" t="str">
        <f>IF(BS_CONTROLE[[#This Row],[Entre - Estações]]=0, "-", BS_CONTROLE[[#This Row],[Entre - Estações]])</f>
        <v>ZDK-ZVT</v>
      </c>
      <c r="AN54" s="278" t="str">
        <f>IF(BS_CONTROLE[[#This Row],[SB]]=0, "-", BS_CONTROLE[[#This Row],[SB]])</f>
        <v>ZDK1/ZDKZVT</v>
      </c>
      <c r="AO54" s="279">
        <f>IF(BS_CONTROLE[[#This Row],[SUB]]=0, "-", BS_CONTROLE[[#This Row],[SUB]])</f>
        <v>78</v>
      </c>
      <c r="AP54" s="280">
        <f>IF(BS_CONTROLE[[#This Row],[KM - Inicio]]=0, "-", BS_CONTROLE[[#This Row],[KM - Inicio]])</f>
        <v>251</v>
      </c>
      <c r="AQ54" s="280">
        <f>IF(BS_CONTROLE[[#This Row],[KM - Fim]]=0, "-", BS_CONTROLE[[#This Row],[KM - Fim]])</f>
        <v>244</v>
      </c>
      <c r="AR54" s="242"/>
      <c r="AS54" s="242"/>
      <c r="AT54" s="242"/>
      <c r="AU54" s="38"/>
      <c r="AV54" s="38"/>
      <c r="AW54" s="38"/>
      <c r="AX54" s="38"/>
      <c r="AY54" s="313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Nº DE SOLDA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ITIRAPINA - BAURU</v>
      </c>
      <c r="BF54" s="281" t="str">
        <f>IF(BS_CONTROLE[[#This Row],[Responsavel pelo boletim]]=0, "-", BS_CONTROLE[[#This Row],[Responsavel pelo boletim]])</f>
        <v>herbert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Produção e Intervalo</v>
      </c>
      <c r="BR54" s="18">
        <f t="shared" si="3"/>
        <v>0</v>
      </c>
      <c r="BS54" s="18">
        <f t="shared" si="4"/>
        <v>0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14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BASE_MAPA!$D$2:$D$359, BASE_MAPA!$I$2:$I$359),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8" t="str">
        <f>IF(BS_CONTROLE[[#This Row],[Local - Partida]]=0, "-", BS_CONTROLE[[#This Row],[Local - Partida]])</f>
        <v>-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-</v>
      </c>
      <c r="AN55" s="278" t="str">
        <f>IF(BS_CONTROLE[[#This Row],[SB]]=0, "-", BS_CONTROLE[[#This Row],[SB]])</f>
        <v>-</v>
      </c>
      <c r="AO55" s="279" t="str">
        <f>IF(BS_CONTROLE[[#This Row],[SUB]]=0, "-", BS_CONTROLE[[#This Row],[SUB]])</f>
        <v>-</v>
      </c>
      <c r="AP55" s="280" t="str">
        <f>IF(BS_CONTROLE[[#This Row],[KM - Inicio]]=0, "-", BS_CONTROLE[[#This Row],[KM - Inicio]])</f>
        <v>-</v>
      </c>
      <c r="AQ55" s="280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BASE_MAPA!$D$2:$D$359, BASE_MAPA!$I$2:$I$359), "ERRO")</f>
        <v>ERRO</v>
      </c>
      <c r="BF55" s="281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14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BASE_MAPA!$D$2:$D$359, BASE_MAPA!$I$2:$I$359),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8" t="str">
        <f>IF(BS_CONTROLE[[#This Row],[Local - Partida]]=0, "-", BS_CONTROLE[[#This Row],[Local - Partida]])</f>
        <v>-</v>
      </c>
      <c r="AL56" s="278" t="str">
        <f>IF(BS_CONTROLE[[#This Row],[Local - Encerramento]]=0, "-", BS_CONTROLE[[#This Row],[Local - Encerramento]])</f>
        <v>-</v>
      </c>
      <c r="AM56" s="278" t="str">
        <f>IF(BS_CONTROLE[[#This Row],[Entre - Estações]]=0, "-", BS_CONTROLE[[#This Row],[Entre - Estações]])</f>
        <v>-</v>
      </c>
      <c r="AN56" s="278" t="str">
        <f>IF(BS_CONTROLE[[#This Row],[SB]]=0, "-", BS_CONTROLE[[#This Row],[SB]])</f>
        <v>-</v>
      </c>
      <c r="AO56" s="279" t="str">
        <f>IF(BS_CONTROLE[[#This Row],[SUB]]=0, "-", BS_CONTROLE[[#This Row],[SUB]])</f>
        <v>-</v>
      </c>
      <c r="AP56" s="280" t="str">
        <f>IF(BS_CONTROLE[[#This Row],[KM - Inicio]]=0, "-", BS_CONTROLE[[#This Row],[KM - Inicio]])</f>
        <v>-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BASE_MAPA!$D$2:$D$359, BASE_MAPA!$I$2:$I$359), "ERRO")</f>
        <v>ERRO</v>
      </c>
      <c r="BF56" s="281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44:K47 J53:K53 J49:K49 J55:K400" name="Range1_8_1"/>
    <protectedRange sqref="O408:Q450 O15:Q18 O21:Q21 O23:Q23 O28:Q28 O40:Q40 O36:Q37 O30:Q34 O44:Q47 O53:Q53 O49:Q50 O55:Q400" name="Range1_9_1"/>
    <protectedRange sqref="V408:Y450 Y6:Y12 X13:Y14 V21:Y21 V15:Y18 Y19:Y20 X28 Y23:Y31 V45:Y45 Y37:Y38 Y40:Y44 V36 Y35 V32:Y34 X36:Y36 V55:Y400 V47 X47:Y47 Y46 Y48:Y54" name="Range1_11_1"/>
    <protectedRange sqref="Z408:AD450 Z6:Z15 Z21:AD21 Z16:AD18 Z23:Z28 Z37 Z41:Z43 Z36:AD36 Z32:AD34 Z55:AD400 Z45:AD45 Z47:AD47 Z51:Z52 Z49 Z54" name="Range1_12_1"/>
    <protectedRange sqref="BF6:BF552" name="Range1_18_1"/>
    <protectedRange sqref="J401:K407 J6:K13 J26:K27 J40:K42 J50:K52" name="Range1_8_1_1"/>
    <protectedRange sqref="O401:Q406 O6:Q11 O12 O26:Q27 O41:Q42 O51:Q52" name="Range1_9_1_1"/>
    <protectedRange sqref="O407:Q407 O13:Q13 P12:Q12" name="Range1_9_1_4"/>
    <protectedRange sqref="Y404 V401:Y403 V405:Y407 V6:X8 V10:X12 V13:W13 V23:X27 V37:X37 V41:X43 W36 W47 V51:X52 V49:X49 V54:X54" name="Range1_11_1_1"/>
    <protectedRange sqref="Z401:AD403 Z405:AD407 AA6:AD8 AA10:AD13 AA23:AD27 AA37:AD37 AA41:AD43 AA51:AD52 AA49:AD49 AA54:AD5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8:K48" name="Range1_8_1_4"/>
    <protectedRange sqref="O22:Q22 O38:Q38 O48:Q48" name="Range1_9_1_5"/>
    <protectedRange sqref="V22:Y22 V38:X38 V48:X48" name="Range1_11_1_5"/>
    <protectedRange sqref="Z22:AD22 Z38:AD38 Z48:AD48" name="Range1_12_1_4"/>
    <protectedRange sqref="J24:K25" name="Range1_8_1_6"/>
    <protectedRange sqref="O24:Q25" name="Range1_9_1_7"/>
    <protectedRange sqref="V40:X40 V50:X50" name="Range1_11_1_6"/>
    <protectedRange sqref="Z40:AD40 Z50:AD50" name="Range1_12_1_5"/>
    <protectedRange sqref="J39:K39" name="Range1_8_1_5"/>
    <protectedRange sqref="O39:Q39" name="Range1_9_1_6"/>
    <protectedRange sqref="Y39" name="Range1_11_1_7"/>
    <protectedRange sqref="V39:X39 V53:X53" name="Range1_11_1_2_2"/>
    <protectedRange sqref="Z39:AD39 Z53:AD53" name="Range1_12_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51" priority="19067" operator="equal">
      <formula>"ERRO"</formula>
    </cfRule>
  </conditionalFormatting>
  <conditionalFormatting sqref="X4 Y475:Y550 Y408:Z474 Y1:Z18 Y21:Z21 Y23:Z26 Z27:Z28 Z31 Y27:Y31 Y36:Z37 Y32:Z34 Y40:Z45 Y47:Z47 Z49 Y50:Z400">
    <cfRule type="cellIs" dxfId="650" priority="19056" operator="equal">
      <formula>"OPORTUNIDADE"</formula>
    </cfRule>
  </conditionalFormatting>
  <conditionalFormatting sqref="AZ6:AZ522">
    <cfRule type="expression" dxfId="649" priority="19051">
      <formula>$BU6=1</formula>
    </cfRule>
  </conditionalFormatting>
  <conditionalFormatting sqref="BQ6:BQ599">
    <cfRule type="cellIs" dxfId="648" priority="19062" operator="equal">
      <formula>"Produção e Intervalo"</formula>
    </cfRule>
    <cfRule type="cellIs" dxfId="647" priority="19063" operator="equal">
      <formula>"Aderente"</formula>
    </cfRule>
    <cfRule type="cellIs" dxfId="646" priority="19064" operator="equal">
      <formula>"Intervalo"</formula>
    </cfRule>
    <cfRule type="cellIs" dxfId="645" priority="19065" operator="equal">
      <formula>"Produção"</formula>
    </cfRule>
    <cfRule type="cellIs" dxfId="644" priority="19066" operator="equal">
      <formula>"ERRO"</formula>
    </cfRule>
  </conditionalFormatting>
  <conditionalFormatting sqref="BR6:BS552">
    <cfRule type="cellIs" dxfId="643" priority="19044" operator="equal">
      <formula>"*"</formula>
    </cfRule>
    <cfRule type="cellIs" dxfId="642" priority="19045" operator="greaterThanOrEqual">
      <formula>1</formula>
    </cfRule>
    <cfRule type="cellIs" dxfId="641" priority="19046" operator="lessThan">
      <formula>1</formula>
    </cfRule>
  </conditionalFormatting>
  <conditionalFormatting sqref="X475:X522 Y475:Y550 Y408:Z474 Y6:Z18 Y21:Z21 Y23:Z26 Z27:Z28 Z31 Y27:Y31 Y36:Z37 Y32:Z34 Y40:Z45 Y47:Z47 Z49 Y50:Z400">
    <cfRule type="cellIs" dxfId="640" priority="18992" operator="equal">
      <formula>"NÃO"</formula>
    </cfRule>
    <cfRule type="cellIs" dxfId="639" priority="18993" operator="equal">
      <formula>"SIM"</formula>
    </cfRule>
  </conditionalFormatting>
  <conditionalFormatting sqref="X475:X522">
    <cfRule type="cellIs" dxfId="638" priority="18991" operator="equal">
      <formula>"OPORTUNIDADE"</formula>
    </cfRule>
  </conditionalFormatting>
  <conditionalFormatting sqref="Z475:Z522">
    <cfRule type="cellIs" dxfId="637" priority="18989" operator="equal">
      <formula>"NÃO"</formula>
    </cfRule>
    <cfRule type="cellIs" dxfId="636" priority="18990" operator="equal">
      <formula>"SIM"</formula>
    </cfRule>
  </conditionalFormatting>
  <conditionalFormatting sqref="Z475:Z522">
    <cfRule type="cellIs" dxfId="635" priority="18988" operator="equal">
      <formula>"OPORTUNIDADE"</formula>
    </cfRule>
  </conditionalFormatting>
  <conditionalFormatting sqref="Y1048575:Y1048576">
    <cfRule type="cellIs" dxfId="634" priority="18873" operator="equal">
      <formula>"OPORTUNIDADE"</formula>
    </cfRule>
  </conditionalFormatting>
  <conditionalFormatting sqref="Y1048575:Y1048576">
    <cfRule type="cellIs" dxfId="633" priority="18871" operator="equal">
      <formula>"NÃO"</formula>
    </cfRule>
    <cfRule type="cellIs" dxfId="632" priority="18872" operator="equal">
      <formula>"SIM"</formula>
    </cfRule>
  </conditionalFormatting>
  <conditionalFormatting sqref="Z523:Z548">
    <cfRule type="cellIs" dxfId="631" priority="18608" operator="equal">
      <formula>"OPORTUNIDADE"</formula>
    </cfRule>
  </conditionalFormatting>
  <conditionalFormatting sqref="Z523:Z548">
    <cfRule type="cellIs" dxfId="630" priority="18606" operator="equal">
      <formula>"NÃO"</formula>
    </cfRule>
    <cfRule type="cellIs" dxfId="629" priority="18607" operator="equal">
      <formula>"SIM"</formula>
    </cfRule>
  </conditionalFormatting>
  <conditionalFormatting sqref="X549">
    <cfRule type="cellIs" dxfId="628" priority="18594" operator="equal">
      <formula>"NÃO"</formula>
    </cfRule>
    <cfRule type="cellIs" dxfId="627" priority="18595" operator="equal">
      <formula>"SIM"</formula>
    </cfRule>
  </conditionalFormatting>
  <conditionalFormatting sqref="X549">
    <cfRule type="cellIs" dxfId="626" priority="18593" operator="equal">
      <formula>"OPORTUNIDADE"</formula>
    </cfRule>
  </conditionalFormatting>
  <conditionalFormatting sqref="Z549">
    <cfRule type="cellIs" dxfId="625" priority="18591" operator="equal">
      <formula>"NÃO"</formula>
    </cfRule>
    <cfRule type="cellIs" dxfId="624" priority="18592" operator="equal">
      <formula>"SIM"</formula>
    </cfRule>
  </conditionalFormatting>
  <conditionalFormatting sqref="Z549">
    <cfRule type="cellIs" dxfId="623" priority="18590" operator="equal">
      <formula>"OPORTUNIDADE"</formula>
    </cfRule>
  </conditionalFormatting>
  <conditionalFormatting sqref="BI549">
    <cfRule type="iconSet" priority="1859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00">
      <iconSet showValue="0">
        <cfvo type="percent" val="0"/>
        <cfvo type="num" val="1"/>
        <cfvo type="num" val="1" gte="0"/>
      </iconSet>
    </cfRule>
    <cfRule type="iconSet" priority="1860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0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22" priority="19210">
      <formula>$BU492=1</formula>
    </cfRule>
  </conditionalFormatting>
  <conditionalFormatting sqref="AZ525:AZ549">
    <cfRule type="expression" dxfId="621" priority="19370">
      <formula>$BU497=1</formula>
    </cfRule>
  </conditionalFormatting>
  <conditionalFormatting sqref="BI523:BI548">
    <cfRule type="iconSet" priority="1937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373">
      <iconSet showValue="0">
        <cfvo type="percent" val="0"/>
        <cfvo type="num" val="1"/>
        <cfvo type="num" val="1" gte="0"/>
      </iconSet>
    </cfRule>
    <cfRule type="iconSet" priority="1937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377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37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38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20" priority="14005" operator="equal">
      <formula>"*"</formula>
    </cfRule>
    <cfRule type="cellIs" dxfId="619" priority="14006" operator="greaterThanOrEqual">
      <formula>1</formula>
    </cfRule>
    <cfRule type="cellIs" dxfId="618" priority="14007" operator="lessThan">
      <formula>1</formula>
    </cfRule>
  </conditionalFormatting>
  <conditionalFormatting sqref="BI6:BI522">
    <cfRule type="iconSet" priority="19394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395">
      <iconSet showValue="0">
        <cfvo type="percent" val="0"/>
        <cfvo type="num" val="1"/>
        <cfvo type="num" val="1" gte="0"/>
      </iconSet>
    </cfRule>
    <cfRule type="iconSet" priority="1939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43:BJ599 BJ36:BJ41">
    <cfRule type="iconSet" priority="19412">
      <iconSet showValue="0">
        <cfvo type="percent" val="0"/>
        <cfvo type="num" val="1"/>
        <cfvo type="num" val="1" gte="0"/>
      </iconSet>
    </cfRule>
  </conditionalFormatting>
  <conditionalFormatting sqref="BK16:BK17 BK20 BK32 BK43:BK599">
    <cfRule type="iconSet" priority="1941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599 BP36:BP39">
    <cfRule type="iconSet" priority="19414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17" priority="713" operator="equal">
      <formula>"OPORTUNIDADE"</formula>
    </cfRule>
  </conditionalFormatting>
  <conditionalFormatting sqref="Y401:Z407">
    <cfRule type="cellIs" dxfId="616" priority="711" operator="equal">
      <formula>"NÃO"</formula>
    </cfRule>
    <cfRule type="cellIs" dxfId="615" priority="712" operator="equal">
      <formula>"SIM"</formula>
    </cfRule>
  </conditionalFormatting>
  <conditionalFormatting sqref="Z404">
    <cfRule type="cellIs" dxfId="614" priority="710" operator="equal">
      <formula>"OPORTUNIDADE"</formula>
    </cfRule>
  </conditionalFormatting>
  <conditionalFormatting sqref="Z404">
    <cfRule type="cellIs" dxfId="613" priority="708" operator="equal">
      <formula>"NÃO"</formula>
    </cfRule>
    <cfRule type="cellIs" dxfId="612" priority="709" operator="equal">
      <formula>"SIM"</formula>
    </cfRule>
  </conditionalFormatting>
  <conditionalFormatting sqref="Z404">
    <cfRule type="cellIs" dxfId="611" priority="707" operator="equal">
      <formula>"OPORTUNIDADE"</formula>
    </cfRule>
  </conditionalFormatting>
  <conditionalFormatting sqref="Z404">
    <cfRule type="cellIs" dxfId="610" priority="705" operator="equal">
      <formula>"NÃO"</formula>
    </cfRule>
    <cfRule type="cellIs" dxfId="609" priority="706" operator="equal">
      <formula>"SIM"</formula>
    </cfRule>
  </conditionalFormatting>
  <conditionalFormatting sqref="Z404">
    <cfRule type="cellIs" dxfId="608" priority="704" operator="equal">
      <formula>"OPORTUNIDADE"</formula>
    </cfRule>
  </conditionalFormatting>
  <conditionalFormatting sqref="Z404">
    <cfRule type="cellIs" dxfId="607" priority="702" operator="equal">
      <formula>"NÃO"</formula>
    </cfRule>
    <cfRule type="cellIs" dxfId="606" priority="703" operator="equal">
      <formula>"SIM"</formula>
    </cfRule>
  </conditionalFormatting>
  <conditionalFormatting sqref="Z404">
    <cfRule type="cellIs" dxfId="605" priority="701" operator="equal">
      <formula>"OPORTUNIDADE"</formula>
    </cfRule>
  </conditionalFormatting>
  <conditionalFormatting sqref="Z404">
    <cfRule type="cellIs" dxfId="604" priority="699" operator="equal">
      <formula>"NÃO"</formula>
    </cfRule>
    <cfRule type="cellIs" dxfId="603" priority="700" operator="equal">
      <formula>"SIM"</formula>
    </cfRule>
  </conditionalFormatting>
  <conditionalFormatting sqref="Z404">
    <cfRule type="cellIs" dxfId="602" priority="698" operator="equal">
      <formula>"OPORTUNIDADE"</formula>
    </cfRule>
  </conditionalFormatting>
  <conditionalFormatting sqref="Z404">
    <cfRule type="cellIs" dxfId="601" priority="696" operator="equal">
      <formula>"NÃO"</formula>
    </cfRule>
    <cfRule type="cellIs" dxfId="600" priority="697" operator="equal">
      <formula>"SIM"</formula>
    </cfRule>
  </conditionalFormatting>
  <conditionalFormatting sqref="Z404">
    <cfRule type="cellIs" dxfId="599" priority="695" operator="equal">
      <formula>"OPORTUNIDADE"</formula>
    </cfRule>
  </conditionalFormatting>
  <conditionalFormatting sqref="Z404">
    <cfRule type="cellIs" dxfId="598" priority="693" operator="equal">
      <formula>"NÃO"</formula>
    </cfRule>
    <cfRule type="cellIs" dxfId="597" priority="694" operator="equal">
      <formula>"SIM"</formula>
    </cfRule>
  </conditionalFormatting>
  <conditionalFormatting sqref="Z404">
    <cfRule type="cellIs" dxfId="596" priority="692" operator="equal">
      <formula>"OPORTUNIDADE"</formula>
    </cfRule>
  </conditionalFormatting>
  <conditionalFormatting sqref="Z404">
    <cfRule type="cellIs" dxfId="595" priority="690" operator="equal">
      <formula>"NÃO"</formula>
    </cfRule>
    <cfRule type="cellIs" dxfId="594" priority="691" operator="equal">
      <formula>"SIM"</formula>
    </cfRule>
  </conditionalFormatting>
  <conditionalFormatting sqref="Z404">
    <cfRule type="cellIs" dxfId="593" priority="689" operator="equal">
      <formula>"OPORTUNIDADE"</formula>
    </cfRule>
  </conditionalFormatting>
  <conditionalFormatting sqref="Z404">
    <cfRule type="cellIs" dxfId="592" priority="687" operator="equal">
      <formula>"NÃO"</formula>
    </cfRule>
    <cfRule type="cellIs" dxfId="591" priority="688" operator="equal">
      <formula>"SIM"</formula>
    </cfRule>
  </conditionalFormatting>
  <conditionalFormatting sqref="Z404">
    <cfRule type="cellIs" dxfId="590" priority="686" operator="equal">
      <formula>"OPORTUNIDADE"</formula>
    </cfRule>
  </conditionalFormatting>
  <conditionalFormatting sqref="Z404">
    <cfRule type="cellIs" dxfId="589" priority="684" operator="equal">
      <formula>"NÃO"</formula>
    </cfRule>
    <cfRule type="cellIs" dxfId="588" priority="685" operator="equal">
      <formula>"SIM"</formula>
    </cfRule>
  </conditionalFormatting>
  <conditionalFormatting sqref="Z404">
    <cfRule type="cellIs" dxfId="587" priority="683" operator="equal">
      <formula>"OPORTUNIDADE"</formula>
    </cfRule>
  </conditionalFormatting>
  <conditionalFormatting sqref="Z404">
    <cfRule type="cellIs" dxfId="586" priority="681" operator="equal">
      <formula>"NÃO"</formula>
    </cfRule>
    <cfRule type="cellIs" dxfId="585" priority="682" operator="equal">
      <formula>"SIM"</formula>
    </cfRule>
  </conditionalFormatting>
  <conditionalFormatting sqref="Z404">
    <cfRule type="cellIs" dxfId="584" priority="680" operator="equal">
      <formula>"OPORTUNIDADE"</formula>
    </cfRule>
  </conditionalFormatting>
  <conditionalFormatting sqref="Z404">
    <cfRule type="cellIs" dxfId="583" priority="678" operator="equal">
      <formula>"NÃO"</formula>
    </cfRule>
    <cfRule type="cellIs" dxfId="582" priority="679" operator="equal">
      <formula>"SIM"</formula>
    </cfRule>
  </conditionalFormatting>
  <conditionalFormatting sqref="Z404">
    <cfRule type="cellIs" dxfId="581" priority="677" operator="equal">
      <formula>"OPORTUNIDADE"</formula>
    </cfRule>
  </conditionalFormatting>
  <conditionalFormatting sqref="Z404">
    <cfRule type="cellIs" dxfId="580" priority="675" operator="equal">
      <formula>"NÃO"</formula>
    </cfRule>
    <cfRule type="cellIs" dxfId="579" priority="676" operator="equal">
      <formula>"SIM"</formula>
    </cfRule>
  </conditionalFormatting>
  <conditionalFormatting sqref="Z404">
    <cfRule type="cellIs" dxfId="578" priority="674" operator="equal">
      <formula>"OPORTUNIDADE"</formula>
    </cfRule>
  </conditionalFormatting>
  <conditionalFormatting sqref="Z404">
    <cfRule type="cellIs" dxfId="577" priority="672" operator="equal">
      <formula>"NÃO"</formula>
    </cfRule>
    <cfRule type="cellIs" dxfId="576" priority="673" operator="equal">
      <formula>"SIM"</formula>
    </cfRule>
  </conditionalFormatting>
  <conditionalFormatting sqref="Z404">
    <cfRule type="cellIs" dxfId="575" priority="671" operator="equal">
      <formula>"OPORTUNIDADE"</formula>
    </cfRule>
  </conditionalFormatting>
  <conditionalFormatting sqref="Z404">
    <cfRule type="cellIs" dxfId="574" priority="669" operator="equal">
      <formula>"NÃO"</formula>
    </cfRule>
    <cfRule type="cellIs" dxfId="573" priority="670" operator="equal">
      <formula>"SIM"</formula>
    </cfRule>
  </conditionalFormatting>
  <conditionalFormatting sqref="Z404">
    <cfRule type="cellIs" dxfId="572" priority="668" operator="equal">
      <formula>"OPORTUNIDADE"</formula>
    </cfRule>
  </conditionalFormatting>
  <conditionalFormatting sqref="Z404">
    <cfRule type="cellIs" dxfId="571" priority="666" operator="equal">
      <formula>"NÃO"</formula>
    </cfRule>
    <cfRule type="cellIs" dxfId="570" priority="667" operator="equal">
      <formula>"SIM"</formula>
    </cfRule>
  </conditionalFormatting>
  <conditionalFormatting sqref="Z404">
    <cfRule type="cellIs" dxfId="569" priority="665" operator="equal">
      <formula>"OPORTUNIDADE"</formula>
    </cfRule>
  </conditionalFormatting>
  <conditionalFormatting sqref="Z404">
    <cfRule type="cellIs" dxfId="568" priority="663" operator="equal">
      <formula>"NÃO"</formula>
    </cfRule>
    <cfRule type="cellIs" dxfId="567" priority="664" operator="equal">
      <formula>"SIM"</formula>
    </cfRule>
  </conditionalFormatting>
  <conditionalFormatting sqref="Z404">
    <cfRule type="cellIs" dxfId="566" priority="662" operator="equal">
      <formula>"OPORTUNIDADE"</formula>
    </cfRule>
  </conditionalFormatting>
  <conditionalFormatting sqref="Z404">
    <cfRule type="cellIs" dxfId="565" priority="660" operator="equal">
      <formula>"NÃO"</formula>
    </cfRule>
    <cfRule type="cellIs" dxfId="564" priority="661" operator="equal">
      <formula>"SIM"</formula>
    </cfRule>
  </conditionalFormatting>
  <conditionalFormatting sqref="Z404">
    <cfRule type="cellIs" dxfId="563" priority="659" operator="equal">
      <formula>"OPORTUNIDADE"</formula>
    </cfRule>
  </conditionalFormatting>
  <conditionalFormatting sqref="Z404">
    <cfRule type="cellIs" dxfId="562" priority="657" operator="equal">
      <formula>"NÃO"</formula>
    </cfRule>
    <cfRule type="cellIs" dxfId="561" priority="658" operator="equal">
      <formula>"SIM"</formula>
    </cfRule>
  </conditionalFormatting>
  <conditionalFormatting sqref="Z404">
    <cfRule type="cellIs" dxfId="560" priority="656" operator="equal">
      <formula>"OPORTUNIDADE"</formula>
    </cfRule>
  </conditionalFormatting>
  <conditionalFormatting sqref="Z404">
    <cfRule type="cellIs" dxfId="559" priority="654" operator="equal">
      <formula>"NÃO"</formula>
    </cfRule>
    <cfRule type="cellIs" dxfId="558" priority="655" operator="equal">
      <formula>"SIM"</formula>
    </cfRule>
  </conditionalFormatting>
  <conditionalFormatting sqref="Z404">
    <cfRule type="cellIs" dxfId="557" priority="653" operator="equal">
      <formula>"OPORTUNIDADE"</formula>
    </cfRule>
  </conditionalFormatting>
  <conditionalFormatting sqref="Z404">
    <cfRule type="cellIs" dxfId="556" priority="651" operator="equal">
      <formula>"NÃO"</formula>
    </cfRule>
    <cfRule type="cellIs" dxfId="555" priority="652" operator="equal">
      <formula>"SIM"</formula>
    </cfRule>
  </conditionalFormatting>
  <conditionalFormatting sqref="Z404">
    <cfRule type="cellIs" dxfId="554" priority="650" operator="equal">
      <formula>"OPORTUNIDADE"</formula>
    </cfRule>
  </conditionalFormatting>
  <conditionalFormatting sqref="Z404">
    <cfRule type="cellIs" dxfId="553" priority="648" operator="equal">
      <formula>"NÃO"</formula>
    </cfRule>
    <cfRule type="cellIs" dxfId="552" priority="649" operator="equal">
      <formula>"SIM"</formula>
    </cfRule>
  </conditionalFormatting>
  <conditionalFormatting sqref="Z404">
    <cfRule type="cellIs" dxfId="551" priority="647" operator="equal">
      <formula>"OPORTUNIDADE"</formula>
    </cfRule>
  </conditionalFormatting>
  <conditionalFormatting sqref="Z404">
    <cfRule type="cellIs" dxfId="550" priority="645" operator="equal">
      <formula>"NÃO"</formula>
    </cfRule>
    <cfRule type="cellIs" dxfId="549" priority="646" operator="equal">
      <formula>"SIM"</formula>
    </cfRule>
  </conditionalFormatting>
  <conditionalFormatting sqref="Z404">
    <cfRule type="cellIs" dxfId="548" priority="644" operator="equal">
      <formula>"OPORTUNIDADE"</formula>
    </cfRule>
  </conditionalFormatting>
  <conditionalFormatting sqref="Z404">
    <cfRule type="cellIs" dxfId="547" priority="642" operator="equal">
      <formula>"NÃO"</formula>
    </cfRule>
    <cfRule type="cellIs" dxfId="546" priority="643" operator="equal">
      <formula>"SIM"</formula>
    </cfRule>
  </conditionalFormatting>
  <conditionalFormatting sqref="Z404">
    <cfRule type="cellIs" dxfId="545" priority="641" operator="equal">
      <formula>"OPORTUNIDADE"</formula>
    </cfRule>
  </conditionalFormatting>
  <conditionalFormatting sqref="Z404">
    <cfRule type="cellIs" dxfId="544" priority="639" operator="equal">
      <formula>"NÃO"</formula>
    </cfRule>
    <cfRule type="cellIs" dxfId="543" priority="640" operator="equal">
      <formula>"SIM"</formula>
    </cfRule>
  </conditionalFormatting>
  <conditionalFormatting sqref="Y404">
    <cfRule type="cellIs" dxfId="542" priority="638" operator="equal">
      <formula>"OPORTUNIDADE"</formula>
    </cfRule>
  </conditionalFormatting>
  <conditionalFormatting sqref="Y404">
    <cfRule type="cellIs" dxfId="541" priority="636" operator="equal">
      <formula>"NÃO"</formula>
    </cfRule>
    <cfRule type="cellIs" dxfId="540" priority="637" operator="equal">
      <formula>"SIM"</formula>
    </cfRule>
  </conditionalFormatting>
  <conditionalFormatting sqref="Y404">
    <cfRule type="cellIs" dxfId="539" priority="635" operator="equal">
      <formula>"OPORTUNIDADE"</formula>
    </cfRule>
  </conditionalFormatting>
  <conditionalFormatting sqref="Y404">
    <cfRule type="cellIs" dxfId="538" priority="633" operator="equal">
      <formula>"NÃO"</formula>
    </cfRule>
    <cfRule type="cellIs" dxfId="537" priority="634" operator="equal">
      <formula>"SIM"</formula>
    </cfRule>
  </conditionalFormatting>
  <conditionalFormatting sqref="Y404">
    <cfRule type="cellIs" dxfId="536" priority="632" operator="equal">
      <formula>"OPORTUNIDADE"</formula>
    </cfRule>
  </conditionalFormatting>
  <conditionalFormatting sqref="Y404">
    <cfRule type="cellIs" dxfId="535" priority="630" operator="equal">
      <formula>"NÃO"</formula>
    </cfRule>
    <cfRule type="cellIs" dxfId="534" priority="631" operator="equal">
      <formula>"SIM"</formula>
    </cfRule>
  </conditionalFormatting>
  <conditionalFormatting sqref="Y404">
    <cfRule type="cellIs" dxfId="533" priority="629" operator="equal">
      <formula>"OPORTUNIDADE"</formula>
    </cfRule>
  </conditionalFormatting>
  <conditionalFormatting sqref="Y404">
    <cfRule type="cellIs" dxfId="532" priority="627" operator="equal">
      <formula>"NÃO"</formula>
    </cfRule>
    <cfRule type="cellIs" dxfId="531" priority="628" operator="equal">
      <formula>"SIM"</formula>
    </cfRule>
  </conditionalFormatting>
  <conditionalFormatting sqref="Y404">
    <cfRule type="cellIs" dxfId="530" priority="626" operator="equal">
      <formula>"OPORTUNIDADE"</formula>
    </cfRule>
  </conditionalFormatting>
  <conditionalFormatting sqref="Y404">
    <cfRule type="cellIs" dxfId="529" priority="624" operator="equal">
      <formula>"NÃO"</formula>
    </cfRule>
    <cfRule type="cellIs" dxfId="528" priority="625" operator="equal">
      <formula>"SIM"</formula>
    </cfRule>
  </conditionalFormatting>
  <conditionalFormatting sqref="Y404">
    <cfRule type="cellIs" dxfId="527" priority="623" operator="equal">
      <formula>"OPORTUNIDADE"</formula>
    </cfRule>
  </conditionalFormatting>
  <conditionalFormatting sqref="Y404">
    <cfRule type="cellIs" dxfId="526" priority="621" operator="equal">
      <formula>"NÃO"</formula>
    </cfRule>
    <cfRule type="cellIs" dxfId="525" priority="622" operator="equal">
      <formula>"SIM"</formula>
    </cfRule>
  </conditionalFormatting>
  <conditionalFormatting sqref="Y404">
    <cfRule type="cellIs" dxfId="524" priority="620" operator="equal">
      <formula>"OPORTUNIDADE"</formula>
    </cfRule>
  </conditionalFormatting>
  <conditionalFormatting sqref="Y404">
    <cfRule type="cellIs" dxfId="523" priority="618" operator="equal">
      <formula>"NÃO"</formula>
    </cfRule>
    <cfRule type="cellIs" dxfId="522" priority="619" operator="equal">
      <formula>"SIM"</formula>
    </cfRule>
  </conditionalFormatting>
  <conditionalFormatting sqref="Y404">
    <cfRule type="cellIs" dxfId="521" priority="617" operator="equal">
      <formula>"OPORTUNIDADE"</formula>
    </cfRule>
  </conditionalFormatting>
  <conditionalFormatting sqref="Y404">
    <cfRule type="cellIs" dxfId="520" priority="615" operator="equal">
      <formula>"NÃO"</formula>
    </cfRule>
    <cfRule type="cellIs" dxfId="519" priority="616" operator="equal">
      <formula>"SIM"</formula>
    </cfRule>
  </conditionalFormatting>
  <conditionalFormatting sqref="Y404">
    <cfRule type="cellIs" dxfId="518" priority="614" operator="equal">
      <formula>"OPORTUNIDADE"</formula>
    </cfRule>
  </conditionalFormatting>
  <conditionalFormatting sqref="Y404">
    <cfRule type="cellIs" dxfId="517" priority="612" operator="equal">
      <formula>"NÃO"</formula>
    </cfRule>
    <cfRule type="cellIs" dxfId="516" priority="613" operator="equal">
      <formula>"SIM"</formula>
    </cfRule>
  </conditionalFormatting>
  <conditionalFormatting sqref="Y404">
    <cfRule type="cellIs" dxfId="515" priority="611" operator="equal">
      <formula>"OPORTUNIDADE"</formula>
    </cfRule>
  </conditionalFormatting>
  <conditionalFormatting sqref="Y404">
    <cfRule type="cellIs" dxfId="514" priority="609" operator="equal">
      <formula>"NÃO"</formula>
    </cfRule>
    <cfRule type="cellIs" dxfId="513" priority="610" operator="equal">
      <formula>"SIM"</formula>
    </cfRule>
  </conditionalFormatting>
  <conditionalFormatting sqref="Y404">
    <cfRule type="cellIs" dxfId="512" priority="608" operator="equal">
      <formula>"OPORTUNIDADE"</formula>
    </cfRule>
  </conditionalFormatting>
  <conditionalFormatting sqref="Y404">
    <cfRule type="cellIs" dxfId="511" priority="606" operator="equal">
      <formula>"NÃO"</formula>
    </cfRule>
    <cfRule type="cellIs" dxfId="510" priority="607" operator="equal">
      <formula>"SIM"</formula>
    </cfRule>
  </conditionalFormatting>
  <conditionalFormatting sqref="Y404">
    <cfRule type="cellIs" dxfId="509" priority="605" operator="equal">
      <formula>"OPORTUNIDADE"</formula>
    </cfRule>
  </conditionalFormatting>
  <conditionalFormatting sqref="Y404">
    <cfRule type="cellIs" dxfId="508" priority="603" operator="equal">
      <formula>"NÃO"</formula>
    </cfRule>
    <cfRule type="cellIs" dxfId="507" priority="604" operator="equal">
      <formula>"SIM"</formula>
    </cfRule>
  </conditionalFormatting>
  <conditionalFormatting sqref="Y404">
    <cfRule type="cellIs" dxfId="506" priority="602" operator="equal">
      <formula>"OPORTUNIDADE"</formula>
    </cfRule>
  </conditionalFormatting>
  <conditionalFormatting sqref="Y404">
    <cfRule type="cellIs" dxfId="505" priority="600" operator="equal">
      <formula>"NÃO"</formula>
    </cfRule>
    <cfRule type="cellIs" dxfId="504" priority="601" operator="equal">
      <formula>"SIM"</formula>
    </cfRule>
  </conditionalFormatting>
  <conditionalFormatting sqref="Y404">
    <cfRule type="cellIs" dxfId="503" priority="599" operator="equal">
      <formula>"OPORTUNIDADE"</formula>
    </cfRule>
  </conditionalFormatting>
  <conditionalFormatting sqref="Y404">
    <cfRule type="cellIs" dxfId="502" priority="597" operator="equal">
      <formula>"NÃO"</formula>
    </cfRule>
    <cfRule type="cellIs" dxfId="501" priority="598" operator="equal">
      <formula>"SIM"</formula>
    </cfRule>
  </conditionalFormatting>
  <conditionalFormatting sqref="Y404">
    <cfRule type="cellIs" dxfId="500" priority="596" operator="equal">
      <formula>"OPORTUNIDADE"</formula>
    </cfRule>
  </conditionalFormatting>
  <conditionalFormatting sqref="Y404">
    <cfRule type="cellIs" dxfId="499" priority="594" operator="equal">
      <formula>"NÃO"</formula>
    </cfRule>
    <cfRule type="cellIs" dxfId="498" priority="595" operator="equal">
      <formula>"SIM"</formula>
    </cfRule>
  </conditionalFormatting>
  <conditionalFormatting sqref="Y404">
    <cfRule type="cellIs" dxfId="497" priority="593" operator="equal">
      <formula>"OPORTUNIDADE"</formula>
    </cfRule>
  </conditionalFormatting>
  <conditionalFormatting sqref="Y404">
    <cfRule type="cellIs" dxfId="496" priority="591" operator="equal">
      <formula>"NÃO"</formula>
    </cfRule>
    <cfRule type="cellIs" dxfId="495" priority="592" operator="equal">
      <formula>"SIM"</formula>
    </cfRule>
  </conditionalFormatting>
  <conditionalFormatting sqref="Y404">
    <cfRule type="cellIs" dxfId="494" priority="590" operator="equal">
      <formula>"OPORTUNIDADE"</formula>
    </cfRule>
  </conditionalFormatting>
  <conditionalFormatting sqref="Y404">
    <cfRule type="cellIs" dxfId="493" priority="588" operator="equal">
      <formula>"NÃO"</formula>
    </cfRule>
    <cfRule type="cellIs" dxfId="492" priority="589" operator="equal">
      <formula>"SIM"</formula>
    </cfRule>
  </conditionalFormatting>
  <conditionalFormatting sqref="Y404">
    <cfRule type="cellIs" dxfId="491" priority="587" operator="equal">
      <formula>"OPORTUNIDADE"</formula>
    </cfRule>
  </conditionalFormatting>
  <conditionalFormatting sqref="Y404">
    <cfRule type="cellIs" dxfId="490" priority="585" operator="equal">
      <formula>"NÃO"</formula>
    </cfRule>
    <cfRule type="cellIs" dxfId="489" priority="586" operator="equal">
      <formula>"SIM"</formula>
    </cfRule>
  </conditionalFormatting>
  <conditionalFormatting sqref="Y404">
    <cfRule type="cellIs" dxfId="488" priority="584" operator="equal">
      <formula>"OPORTUNIDADE"</formula>
    </cfRule>
  </conditionalFormatting>
  <conditionalFormatting sqref="Y404">
    <cfRule type="cellIs" dxfId="487" priority="582" operator="equal">
      <formula>"NÃO"</formula>
    </cfRule>
    <cfRule type="cellIs" dxfId="486" priority="583" operator="equal">
      <formula>"SIM"</formula>
    </cfRule>
  </conditionalFormatting>
  <conditionalFormatting sqref="Y404">
    <cfRule type="cellIs" dxfId="485" priority="581" operator="equal">
      <formula>"OPORTUNIDADE"</formula>
    </cfRule>
  </conditionalFormatting>
  <conditionalFormatting sqref="Y404">
    <cfRule type="cellIs" dxfId="484" priority="579" operator="equal">
      <formula>"NÃO"</formula>
    </cfRule>
    <cfRule type="cellIs" dxfId="483" priority="580" operator="equal">
      <formula>"SIM"</formula>
    </cfRule>
  </conditionalFormatting>
  <conditionalFormatting sqref="Y404">
    <cfRule type="cellIs" dxfId="482" priority="578" operator="equal">
      <formula>"OPORTUNIDADE"</formula>
    </cfRule>
  </conditionalFormatting>
  <conditionalFormatting sqref="Y404">
    <cfRule type="cellIs" dxfId="481" priority="576" operator="equal">
      <formula>"NÃO"</formula>
    </cfRule>
    <cfRule type="cellIs" dxfId="480" priority="577" operator="equal">
      <formula>"SIM"</formula>
    </cfRule>
  </conditionalFormatting>
  <conditionalFormatting sqref="Y404">
    <cfRule type="cellIs" dxfId="479" priority="575" operator="equal">
      <formula>"OPORTUNIDADE"</formula>
    </cfRule>
  </conditionalFormatting>
  <conditionalFormatting sqref="Y404">
    <cfRule type="cellIs" dxfId="478" priority="573" operator="equal">
      <formula>"NÃO"</formula>
    </cfRule>
    <cfRule type="cellIs" dxfId="477" priority="574" operator="equal">
      <formula>"SIM"</formula>
    </cfRule>
  </conditionalFormatting>
  <conditionalFormatting sqref="Y404">
    <cfRule type="cellIs" dxfId="476" priority="572" operator="equal">
      <formula>"OPORTUNIDADE"</formula>
    </cfRule>
  </conditionalFormatting>
  <conditionalFormatting sqref="Y404">
    <cfRule type="cellIs" dxfId="475" priority="570" operator="equal">
      <formula>"NÃO"</formula>
    </cfRule>
    <cfRule type="cellIs" dxfId="474" priority="571" operator="equal">
      <formula>"SIM"</formula>
    </cfRule>
  </conditionalFormatting>
  <conditionalFormatting sqref="Y404">
    <cfRule type="cellIs" dxfId="473" priority="569" operator="equal">
      <formula>"OPORTUNIDADE"</formula>
    </cfRule>
  </conditionalFormatting>
  <conditionalFormatting sqref="Y404">
    <cfRule type="cellIs" dxfId="472" priority="567" operator="equal">
      <formula>"NÃO"</formula>
    </cfRule>
    <cfRule type="cellIs" dxfId="471" priority="568" operator="equal">
      <formula>"SIM"</formula>
    </cfRule>
  </conditionalFormatting>
  <conditionalFormatting sqref="Y404">
    <cfRule type="cellIs" dxfId="470" priority="566" operator="equal">
      <formula>"OPORTUNIDADE"</formula>
    </cfRule>
  </conditionalFormatting>
  <conditionalFormatting sqref="Y404">
    <cfRule type="cellIs" dxfId="469" priority="564" operator="equal">
      <formula>"NÃO"</formula>
    </cfRule>
    <cfRule type="cellIs" dxfId="468" priority="565" operator="equal">
      <formula>"SIM"</formula>
    </cfRule>
  </conditionalFormatting>
  <conditionalFormatting sqref="Y404">
    <cfRule type="cellIs" dxfId="467" priority="563" operator="equal">
      <formula>"OPORTUNIDADE"</formula>
    </cfRule>
  </conditionalFormatting>
  <conditionalFormatting sqref="Y404">
    <cfRule type="cellIs" dxfId="466" priority="561" operator="equal">
      <formula>"NÃO"</formula>
    </cfRule>
    <cfRule type="cellIs" dxfId="465" priority="562" operator="equal">
      <formula>"SIM"</formula>
    </cfRule>
  </conditionalFormatting>
  <conditionalFormatting sqref="Y404">
    <cfRule type="cellIs" dxfId="464" priority="560" operator="equal">
      <formula>"OPORTUNIDADE"</formula>
    </cfRule>
  </conditionalFormatting>
  <conditionalFormatting sqref="Y404">
    <cfRule type="cellIs" dxfId="463" priority="558" operator="equal">
      <formula>"NÃO"</formula>
    </cfRule>
    <cfRule type="cellIs" dxfId="462" priority="559" operator="equal">
      <formula>"SIM"</formula>
    </cfRule>
  </conditionalFormatting>
  <conditionalFormatting sqref="Y404">
    <cfRule type="cellIs" dxfId="461" priority="557" operator="equal">
      <formula>"OPORTUNIDADE"</formula>
    </cfRule>
  </conditionalFormatting>
  <conditionalFormatting sqref="Y404">
    <cfRule type="cellIs" dxfId="460" priority="555" operator="equal">
      <formula>"NÃO"</formula>
    </cfRule>
    <cfRule type="cellIs" dxfId="459" priority="556" operator="equal">
      <formula>"SIM"</formula>
    </cfRule>
  </conditionalFormatting>
  <conditionalFormatting sqref="Y404">
    <cfRule type="cellIs" dxfId="458" priority="554" operator="equal">
      <formula>"OPORTUNIDADE"</formula>
    </cfRule>
  </conditionalFormatting>
  <conditionalFormatting sqref="Y404">
    <cfRule type="cellIs" dxfId="457" priority="552" operator="equal">
      <formula>"NÃO"</formula>
    </cfRule>
    <cfRule type="cellIs" dxfId="456" priority="553" operator="equal">
      <formula>"SIM"</formula>
    </cfRule>
  </conditionalFormatting>
  <conditionalFormatting sqref="Y404">
    <cfRule type="cellIs" dxfId="455" priority="551" operator="equal">
      <formula>"OPORTUNIDADE"</formula>
    </cfRule>
  </conditionalFormatting>
  <conditionalFormatting sqref="Y404">
    <cfRule type="cellIs" dxfId="454" priority="549" operator="equal">
      <formula>"NÃO"</formula>
    </cfRule>
    <cfRule type="cellIs" dxfId="453" priority="550" operator="equal">
      <formula>"SIM"</formula>
    </cfRule>
  </conditionalFormatting>
  <conditionalFormatting sqref="Y404">
    <cfRule type="cellIs" dxfId="452" priority="548" operator="equal">
      <formula>"OPORTUNIDADE"</formula>
    </cfRule>
  </conditionalFormatting>
  <conditionalFormatting sqref="Y404">
    <cfRule type="cellIs" dxfId="451" priority="546" operator="equal">
      <formula>"NÃO"</formula>
    </cfRule>
    <cfRule type="cellIs" dxfId="450" priority="547" operator="equal">
      <formula>"SIM"</formula>
    </cfRule>
  </conditionalFormatting>
  <conditionalFormatting sqref="Y404">
    <cfRule type="cellIs" dxfId="449" priority="545" operator="equal">
      <formula>"OPORTUNIDADE"</formula>
    </cfRule>
  </conditionalFormatting>
  <conditionalFormatting sqref="Y404">
    <cfRule type="cellIs" dxfId="448" priority="543" operator="equal">
      <formula>"NÃO"</formula>
    </cfRule>
    <cfRule type="cellIs" dxfId="447" priority="544" operator="equal">
      <formula>"SIM"</formula>
    </cfRule>
  </conditionalFormatting>
  <conditionalFormatting sqref="Y404">
    <cfRule type="cellIs" dxfId="446" priority="542" operator="equal">
      <formula>"OPORTUNIDADE"</formula>
    </cfRule>
  </conditionalFormatting>
  <conditionalFormatting sqref="Y404">
    <cfRule type="cellIs" dxfId="445" priority="540" operator="equal">
      <formula>"NÃO"</formula>
    </cfRule>
    <cfRule type="cellIs" dxfId="444" priority="541" operator="equal">
      <formula>"SIM"</formula>
    </cfRule>
  </conditionalFormatting>
  <conditionalFormatting sqref="Y407">
    <cfRule type="cellIs" dxfId="443" priority="539" operator="equal">
      <formula>"OPORTUNIDADE"</formula>
    </cfRule>
  </conditionalFormatting>
  <conditionalFormatting sqref="Y407">
    <cfRule type="cellIs" dxfId="442" priority="537" operator="equal">
      <formula>"NÃO"</formula>
    </cfRule>
    <cfRule type="cellIs" dxfId="441" priority="538" operator="equal">
      <formula>"SIM"</formula>
    </cfRule>
  </conditionalFormatting>
  <conditionalFormatting sqref="Z407">
    <cfRule type="cellIs" dxfId="440" priority="536" operator="equal">
      <formula>"OPORTUNIDADE"</formula>
    </cfRule>
  </conditionalFormatting>
  <conditionalFormatting sqref="Z407">
    <cfRule type="cellIs" dxfId="439" priority="534" operator="equal">
      <formula>"NÃO"</formula>
    </cfRule>
    <cfRule type="cellIs" dxfId="438" priority="535" operator="equal">
      <formula>"SIM"</formula>
    </cfRule>
  </conditionalFormatting>
  <conditionalFormatting sqref="Z407">
    <cfRule type="cellIs" dxfId="437" priority="533" operator="equal">
      <formula>"OPORTUNIDADE"</formula>
    </cfRule>
  </conditionalFormatting>
  <conditionalFormatting sqref="Z407">
    <cfRule type="cellIs" dxfId="436" priority="531" operator="equal">
      <formula>"NÃO"</formula>
    </cfRule>
    <cfRule type="cellIs" dxfId="435" priority="532" operator="equal">
      <formula>"SIM"</formula>
    </cfRule>
  </conditionalFormatting>
  <conditionalFormatting sqref="Z407">
    <cfRule type="cellIs" dxfId="434" priority="530" operator="equal">
      <formula>"OPORTUNIDADE"</formula>
    </cfRule>
  </conditionalFormatting>
  <conditionalFormatting sqref="Z407">
    <cfRule type="cellIs" dxfId="433" priority="528" operator="equal">
      <formula>"NÃO"</formula>
    </cfRule>
    <cfRule type="cellIs" dxfId="432" priority="529" operator="equal">
      <formula>"SIM"</formula>
    </cfRule>
  </conditionalFormatting>
  <conditionalFormatting sqref="Z407">
    <cfRule type="cellIs" dxfId="431" priority="527" operator="equal">
      <formula>"OPORTUNIDADE"</formula>
    </cfRule>
  </conditionalFormatting>
  <conditionalFormatting sqref="Z407">
    <cfRule type="cellIs" dxfId="430" priority="525" operator="equal">
      <formula>"NÃO"</formula>
    </cfRule>
    <cfRule type="cellIs" dxfId="429" priority="526" operator="equal">
      <formula>"SIM"</formula>
    </cfRule>
  </conditionalFormatting>
  <conditionalFormatting sqref="Z407">
    <cfRule type="cellIs" dxfId="428" priority="524" operator="equal">
      <formula>"OPORTUNIDADE"</formula>
    </cfRule>
  </conditionalFormatting>
  <conditionalFormatting sqref="Z407">
    <cfRule type="cellIs" dxfId="427" priority="522" operator="equal">
      <formula>"NÃO"</formula>
    </cfRule>
    <cfRule type="cellIs" dxfId="426" priority="523" operator="equal">
      <formula>"SIM"</formula>
    </cfRule>
  </conditionalFormatting>
  <conditionalFormatting sqref="BK10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25" priority="517" operator="equal">
      <formula>"OPORTUNIDADE"</formula>
    </cfRule>
  </conditionalFormatting>
  <conditionalFormatting sqref="Z20">
    <cfRule type="cellIs" dxfId="424" priority="515" operator="equal">
      <formula>"NÃO"</formula>
    </cfRule>
    <cfRule type="cellIs" dxfId="423" priority="516" operator="equal">
      <formula>"SIM"</formula>
    </cfRule>
  </conditionalFormatting>
  <conditionalFormatting sqref="Y20">
    <cfRule type="cellIs" dxfId="422" priority="514" operator="equal">
      <formula>"OPORTUNIDADE"</formula>
    </cfRule>
  </conditionalFormatting>
  <conditionalFormatting sqref="Y20">
    <cfRule type="cellIs" dxfId="421" priority="512" operator="equal">
      <formula>"NÃO"</formula>
    </cfRule>
    <cfRule type="cellIs" dxfId="420" priority="513" operator="equal">
      <formula>"SIM"</formula>
    </cfRule>
  </conditionalFormatting>
  <conditionalFormatting sqref="Z19">
    <cfRule type="cellIs" dxfId="419" priority="511" operator="equal">
      <formula>"OPORTUNIDADE"</formula>
    </cfRule>
  </conditionalFormatting>
  <conditionalFormatting sqref="Z19">
    <cfRule type="cellIs" dxfId="418" priority="509" operator="equal">
      <formula>"NÃO"</formula>
    </cfRule>
    <cfRule type="cellIs" dxfId="417" priority="510" operator="equal">
      <formula>"SIM"</formula>
    </cfRule>
  </conditionalFormatting>
  <conditionalFormatting sqref="Z19">
    <cfRule type="cellIs" dxfId="416" priority="493" operator="equal">
      <formula>"OPORTUNIDADE"</formula>
    </cfRule>
  </conditionalFormatting>
  <conditionalFormatting sqref="Z19">
    <cfRule type="cellIs" dxfId="415" priority="491" operator="equal">
      <formula>"NÃO"</formula>
    </cfRule>
    <cfRule type="cellIs" dxfId="414" priority="492" operator="equal">
      <formula>"SIM"</formula>
    </cfRule>
  </conditionalFormatting>
  <conditionalFormatting sqref="Z19">
    <cfRule type="cellIs" dxfId="413" priority="490" operator="equal">
      <formula>"OPORTUNIDADE"</formula>
    </cfRule>
  </conditionalFormatting>
  <conditionalFormatting sqref="Z19">
    <cfRule type="cellIs" dxfId="412" priority="488" operator="equal">
      <formula>"NÃO"</formula>
    </cfRule>
    <cfRule type="cellIs" dxfId="411" priority="489" operator="equal">
      <formula>"SIM"</formula>
    </cfRule>
  </conditionalFormatting>
  <conditionalFormatting sqref="Z19">
    <cfRule type="cellIs" dxfId="410" priority="487" operator="equal">
      <formula>"OPORTUNIDADE"</formula>
    </cfRule>
  </conditionalFormatting>
  <conditionalFormatting sqref="Z19">
    <cfRule type="cellIs" dxfId="409" priority="485" operator="equal">
      <formula>"NÃO"</formula>
    </cfRule>
    <cfRule type="cellIs" dxfId="408" priority="486" operator="equal">
      <formula>"SIM"</formula>
    </cfRule>
  </conditionalFormatting>
  <conditionalFormatting sqref="Z19">
    <cfRule type="cellIs" dxfId="407" priority="484" operator="equal">
      <formula>"OPORTUNIDADE"</formula>
    </cfRule>
  </conditionalFormatting>
  <conditionalFormatting sqref="Z19">
    <cfRule type="cellIs" dxfId="406" priority="482" operator="equal">
      <formula>"NÃO"</formula>
    </cfRule>
    <cfRule type="cellIs" dxfId="405" priority="483" operator="equal">
      <formula>"SIM"</formula>
    </cfRule>
  </conditionalFormatting>
  <conditionalFormatting sqref="Z19">
    <cfRule type="cellIs" dxfId="404" priority="481" operator="equal">
      <formula>"OPORTUNIDADE"</formula>
    </cfRule>
  </conditionalFormatting>
  <conditionalFormatting sqref="Z19">
    <cfRule type="cellIs" dxfId="403" priority="479" operator="equal">
      <formula>"NÃO"</formula>
    </cfRule>
    <cfRule type="cellIs" dxfId="402" priority="480" operator="equal">
      <formula>"SIM"</formula>
    </cfRule>
  </conditionalFormatting>
  <conditionalFormatting sqref="Z19">
    <cfRule type="cellIs" dxfId="401" priority="478" operator="equal">
      <formula>"OPORTUNIDADE"</formula>
    </cfRule>
  </conditionalFormatting>
  <conditionalFormatting sqref="Z19">
    <cfRule type="cellIs" dxfId="400" priority="476" operator="equal">
      <formula>"NÃO"</formula>
    </cfRule>
    <cfRule type="cellIs" dxfId="399" priority="477" operator="equal">
      <formula>"SIM"</formula>
    </cfRule>
  </conditionalFormatting>
  <conditionalFormatting sqref="Z19">
    <cfRule type="cellIs" dxfId="398" priority="475" operator="equal">
      <formula>"OPORTUNIDADE"</formula>
    </cfRule>
  </conditionalFormatting>
  <conditionalFormatting sqref="Z19">
    <cfRule type="cellIs" dxfId="397" priority="473" operator="equal">
      <formula>"NÃO"</formula>
    </cfRule>
    <cfRule type="cellIs" dxfId="396" priority="474" operator="equal">
      <formula>"SIM"</formula>
    </cfRule>
  </conditionalFormatting>
  <conditionalFormatting sqref="Z19">
    <cfRule type="cellIs" dxfId="395" priority="472" operator="equal">
      <formula>"OPORTUNIDADE"</formula>
    </cfRule>
  </conditionalFormatting>
  <conditionalFormatting sqref="Z19">
    <cfRule type="cellIs" dxfId="394" priority="470" operator="equal">
      <formula>"NÃO"</formula>
    </cfRule>
    <cfRule type="cellIs" dxfId="393" priority="471" operator="equal">
      <formula>"SIM"</formula>
    </cfRule>
  </conditionalFormatting>
  <conditionalFormatting sqref="Z19">
    <cfRule type="cellIs" dxfId="392" priority="469" operator="equal">
      <formula>"OPORTUNIDADE"</formula>
    </cfRule>
  </conditionalFormatting>
  <conditionalFormatting sqref="Z19">
    <cfRule type="cellIs" dxfId="391" priority="467" operator="equal">
      <formula>"NÃO"</formula>
    </cfRule>
    <cfRule type="cellIs" dxfId="390" priority="468" operator="equal">
      <formula>"SIM"</formula>
    </cfRule>
  </conditionalFormatting>
  <conditionalFormatting sqref="Z19">
    <cfRule type="cellIs" dxfId="389" priority="463" operator="equal">
      <formula>"OPORTUNIDADE"</formula>
    </cfRule>
  </conditionalFormatting>
  <conditionalFormatting sqref="Z19">
    <cfRule type="cellIs" dxfId="388" priority="461" operator="equal">
      <formula>"NÃO"</formula>
    </cfRule>
    <cfRule type="cellIs" dxfId="387" priority="462" operator="equal">
      <formula>"SIM"</formula>
    </cfRule>
  </conditionalFormatting>
  <conditionalFormatting sqref="Z19">
    <cfRule type="cellIs" dxfId="386" priority="460" operator="equal">
      <formula>"OPORTUNIDADE"</formula>
    </cfRule>
  </conditionalFormatting>
  <conditionalFormatting sqref="Z19">
    <cfRule type="cellIs" dxfId="385" priority="458" operator="equal">
      <formula>"NÃO"</formula>
    </cfRule>
    <cfRule type="cellIs" dxfId="384" priority="459" operator="equal">
      <formula>"SIM"</formula>
    </cfRule>
  </conditionalFormatting>
  <conditionalFormatting sqref="Y19">
    <cfRule type="cellIs" dxfId="383" priority="427" operator="equal">
      <formula>"OPORTUNIDADE"</formula>
    </cfRule>
  </conditionalFormatting>
  <conditionalFormatting sqref="Y19">
    <cfRule type="cellIs" dxfId="382" priority="425" operator="equal">
      <formula>"NÃO"</formula>
    </cfRule>
    <cfRule type="cellIs" dxfId="381" priority="426" operator="equal">
      <formula>"SIM"</formula>
    </cfRule>
  </conditionalFormatting>
  <conditionalFormatting sqref="Y22:Z22">
    <cfRule type="cellIs" dxfId="380" priority="424" operator="equal">
      <formula>"OPORTUNIDADE"</formula>
    </cfRule>
  </conditionalFormatting>
  <conditionalFormatting sqref="Y22:Z22">
    <cfRule type="cellIs" dxfId="379" priority="422" operator="equal">
      <formula>"NÃO"</formula>
    </cfRule>
    <cfRule type="cellIs" dxfId="378" priority="423" operator="equal">
      <formula>"SIM"</formula>
    </cfRule>
  </conditionalFormatting>
  <conditionalFormatting sqref="BP9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7" priority="414" operator="equal">
      <formula>"OPORTUNIDADE"</formula>
    </cfRule>
  </conditionalFormatting>
  <conditionalFormatting sqref="Z30">
    <cfRule type="cellIs" dxfId="376" priority="412" operator="equal">
      <formula>"NÃO"</formula>
    </cfRule>
    <cfRule type="cellIs" dxfId="375" priority="413" operator="equal">
      <formula>"SIM"</formula>
    </cfRule>
  </conditionalFormatting>
  <conditionalFormatting sqref="BK1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4" priority="407" operator="equal">
      <formula>"OPORTUNIDADE"</formula>
    </cfRule>
  </conditionalFormatting>
  <conditionalFormatting sqref="Z27">
    <cfRule type="cellIs" dxfId="373" priority="405" operator="equal">
      <formula>"NÃO"</formula>
    </cfRule>
    <cfRule type="cellIs" dxfId="372" priority="406" operator="equal">
      <formula>"SIM"</formula>
    </cfRule>
  </conditionalFormatting>
  <conditionalFormatting sqref="Z28">
    <cfRule type="cellIs" dxfId="371" priority="401" operator="equal">
      <formula>"OPORTUNIDADE"</formula>
    </cfRule>
  </conditionalFormatting>
  <conditionalFormatting sqref="Z28">
    <cfRule type="cellIs" dxfId="370" priority="399" operator="equal">
      <formula>"NÃO"</formula>
    </cfRule>
    <cfRule type="cellIs" dxfId="369" priority="400" operator="equal">
      <formula>"SIM"</formula>
    </cfRule>
  </conditionalFormatting>
  <conditionalFormatting sqref="Z29">
    <cfRule type="cellIs" dxfId="368" priority="398" operator="equal">
      <formula>"OPORTUNIDADE"</formula>
    </cfRule>
  </conditionalFormatting>
  <conditionalFormatting sqref="Z29">
    <cfRule type="cellIs" dxfId="367" priority="396" operator="equal">
      <formula>"NÃO"</formula>
    </cfRule>
    <cfRule type="cellIs" dxfId="366" priority="397" operator="equal">
      <formula>"SIM"</formula>
    </cfRule>
  </conditionalFormatting>
  <conditionalFormatting sqref="BK7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65" priority="390" operator="equal">
      <formula>"OPORTUNIDADE"</formula>
    </cfRule>
  </conditionalFormatting>
  <conditionalFormatting sqref="Z29">
    <cfRule type="cellIs" dxfId="364" priority="388" operator="equal">
      <formula>"NÃO"</formula>
    </cfRule>
    <cfRule type="cellIs" dxfId="363" priority="389" operator="equal">
      <formula>"SIM"</formula>
    </cfRule>
  </conditionalFormatting>
  <conditionalFormatting sqref="Z30">
    <cfRule type="cellIs" dxfId="362" priority="387" operator="equal">
      <formula>"OPORTUNIDADE"</formula>
    </cfRule>
  </conditionalFormatting>
  <conditionalFormatting sqref="Z30">
    <cfRule type="cellIs" dxfId="361" priority="385" operator="equal">
      <formula>"NÃO"</formula>
    </cfRule>
    <cfRule type="cellIs" dxfId="360" priority="386" operator="equal">
      <formula>"SIM"</formula>
    </cfRule>
  </conditionalFormatting>
  <conditionalFormatting sqref="Z31">
    <cfRule type="cellIs" dxfId="359" priority="384" operator="equal">
      <formula>"OPORTUNIDADE"</formula>
    </cfRule>
  </conditionalFormatting>
  <conditionalFormatting sqref="Z31">
    <cfRule type="cellIs" dxfId="358" priority="382" operator="equal">
      <formula>"NÃO"</formula>
    </cfRule>
    <cfRule type="cellIs" dxfId="357" priority="383" operator="equal">
      <formula>"SIM"</formula>
    </cfRule>
  </conditionalFormatting>
  <conditionalFormatting sqref="BK13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56" priority="367" operator="equal">
      <formula>"OPORTUNIDADE"</formula>
    </cfRule>
  </conditionalFormatting>
  <conditionalFormatting sqref="Z40:Z43">
    <cfRule type="cellIs" dxfId="355" priority="365" operator="equal">
      <formula>"NÃO"</formula>
    </cfRule>
    <cfRule type="cellIs" dxfId="354" priority="366" operator="equal">
      <formula>"SIM"</formula>
    </cfRule>
  </conditionalFormatting>
  <conditionalFormatting sqref="Z38">
    <cfRule type="cellIs" dxfId="353" priority="364" operator="equal">
      <formula>"OPORTUNIDADE"</formula>
    </cfRule>
  </conditionalFormatting>
  <conditionalFormatting sqref="Z38">
    <cfRule type="cellIs" dxfId="352" priority="362" operator="equal">
      <formula>"NÃO"</formula>
    </cfRule>
    <cfRule type="cellIs" dxfId="351" priority="363" operator="equal">
      <formula>"SIM"</formula>
    </cfRule>
  </conditionalFormatting>
  <conditionalFormatting sqref="Y38 Y40">
    <cfRule type="cellIs" dxfId="350" priority="361" operator="equal">
      <formula>"OPORTUNIDADE"</formula>
    </cfRule>
  </conditionalFormatting>
  <conditionalFormatting sqref="Y38 Y40">
    <cfRule type="cellIs" dxfId="349" priority="359" operator="equal">
      <formula>"NÃO"</formula>
    </cfRule>
    <cfRule type="cellIs" dxfId="348" priority="360" operator="equal">
      <formula>"SIM"</formula>
    </cfRule>
  </conditionalFormatting>
  <conditionalFormatting sqref="Z41:Z44">
    <cfRule type="cellIs" dxfId="347" priority="358" operator="equal">
      <formula>"OPORTUNIDADE"</formula>
    </cfRule>
  </conditionalFormatting>
  <conditionalFormatting sqref="Z41:Z44">
    <cfRule type="cellIs" dxfId="346" priority="356" operator="equal">
      <formula>"NÃO"</formula>
    </cfRule>
    <cfRule type="cellIs" dxfId="345" priority="357" operator="equal">
      <formula>"SIM"</formula>
    </cfRule>
  </conditionalFormatting>
  <conditionalFormatting sqref="Z41:Z44">
    <cfRule type="cellIs" dxfId="344" priority="355" operator="equal">
      <formula>"OPORTUNIDADE"</formula>
    </cfRule>
  </conditionalFormatting>
  <conditionalFormatting sqref="Z41:Z44">
    <cfRule type="cellIs" dxfId="343" priority="353" operator="equal">
      <formula>"NÃO"</formula>
    </cfRule>
    <cfRule type="cellIs" dxfId="342" priority="354" operator="equal">
      <formula>"SIM"</formula>
    </cfRule>
  </conditionalFormatting>
  <conditionalFormatting sqref="Z42:Z44">
    <cfRule type="cellIs" dxfId="341" priority="352" operator="equal">
      <formula>"OPORTUNIDADE"</formula>
    </cfRule>
  </conditionalFormatting>
  <conditionalFormatting sqref="Z42:Z44">
    <cfRule type="cellIs" dxfId="340" priority="350" operator="equal">
      <formula>"NÃO"</formula>
    </cfRule>
    <cfRule type="cellIs" dxfId="339" priority="351" operator="equal">
      <formula>"SIM"</formula>
    </cfRule>
  </conditionalFormatting>
  <conditionalFormatting sqref="BJ24:BJ2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8" priority="339" operator="equal">
      <formula>"OPORTUNIDADE"</formula>
    </cfRule>
  </conditionalFormatting>
  <conditionalFormatting sqref="Z40">
    <cfRule type="cellIs" dxfId="337" priority="337" operator="equal">
      <formula>"NÃO"</formula>
    </cfRule>
    <cfRule type="cellIs" dxfId="336" priority="338" operator="equal">
      <formula>"SIM"</formula>
    </cfRule>
  </conditionalFormatting>
  <conditionalFormatting sqref="Y39:Z39">
    <cfRule type="cellIs" dxfId="335" priority="336" operator="equal">
      <formula>"OPORTUNIDADE"</formula>
    </cfRule>
  </conditionalFormatting>
  <conditionalFormatting sqref="Y39:Z39">
    <cfRule type="cellIs" dxfId="334" priority="334" operator="equal">
      <formula>"NÃO"</formula>
    </cfRule>
    <cfRule type="cellIs" dxfId="333" priority="335" operator="equal">
      <formula>"SIM"</formula>
    </cfRule>
  </conditionalFormatting>
  <conditionalFormatting sqref="Y39">
    <cfRule type="cellIs" dxfId="332" priority="333" operator="equal">
      <formula>"OPORTUNIDADE"</formula>
    </cfRule>
  </conditionalFormatting>
  <conditionalFormatting sqref="Y39">
    <cfRule type="cellIs" dxfId="331" priority="331" operator="equal">
      <formula>"NÃO"</formula>
    </cfRule>
    <cfRule type="cellIs" dxfId="330" priority="332" operator="equal">
      <formula>"SIM"</formula>
    </cfRule>
  </conditionalFormatting>
  <conditionalFormatting sqref="Y39">
    <cfRule type="cellIs" dxfId="329" priority="330" operator="equal">
      <formula>"OPORTUNIDADE"</formula>
    </cfRule>
  </conditionalFormatting>
  <conditionalFormatting sqref="Y39">
    <cfRule type="cellIs" dxfId="328" priority="328" operator="equal">
      <formula>"NÃO"</formula>
    </cfRule>
    <cfRule type="cellIs" dxfId="327" priority="329" operator="equal">
      <formula>"SIM"</formula>
    </cfRule>
  </conditionalFormatting>
  <conditionalFormatting sqref="Y39">
    <cfRule type="cellIs" dxfId="326" priority="327" operator="equal">
      <formula>"OPORTUNIDADE"</formula>
    </cfRule>
  </conditionalFormatting>
  <conditionalFormatting sqref="Y39">
    <cfRule type="cellIs" dxfId="325" priority="325" operator="equal">
      <formula>"NÃO"</formula>
    </cfRule>
    <cfRule type="cellIs" dxfId="324" priority="326" operator="equal">
      <formula>"SIM"</formula>
    </cfRule>
  </conditionalFormatting>
  <conditionalFormatting sqref="Y39">
    <cfRule type="cellIs" dxfId="323" priority="324" operator="equal">
      <formula>"OPORTUNIDADE"</formula>
    </cfRule>
  </conditionalFormatting>
  <conditionalFormatting sqref="Y39">
    <cfRule type="cellIs" dxfId="322" priority="322" operator="equal">
      <formula>"NÃO"</formula>
    </cfRule>
    <cfRule type="cellIs" dxfId="321" priority="323" operator="equal">
      <formula>"SIM"</formula>
    </cfRule>
  </conditionalFormatting>
  <conditionalFormatting sqref="Y39">
    <cfRule type="cellIs" dxfId="320" priority="321" operator="equal">
      <formula>"OPORTUNIDADE"</formula>
    </cfRule>
  </conditionalFormatting>
  <conditionalFormatting sqref="Y39">
    <cfRule type="cellIs" dxfId="319" priority="319" operator="equal">
      <formula>"NÃO"</formula>
    </cfRule>
    <cfRule type="cellIs" dxfId="318" priority="320" operator="equal">
      <formula>"SIM"</formula>
    </cfRule>
  </conditionalFormatting>
  <conditionalFormatting sqref="Z39">
    <cfRule type="cellIs" dxfId="317" priority="318" operator="equal">
      <formula>"OPORTUNIDADE"</formula>
    </cfRule>
  </conditionalFormatting>
  <conditionalFormatting sqref="Z39">
    <cfRule type="cellIs" dxfId="316" priority="316" operator="equal">
      <formula>"NÃO"</formula>
    </cfRule>
    <cfRule type="cellIs" dxfId="315" priority="317" operator="equal">
      <formula>"SIM"</formula>
    </cfRule>
  </conditionalFormatting>
  <conditionalFormatting sqref="Z39">
    <cfRule type="cellIs" dxfId="314" priority="315" operator="equal">
      <formula>"OPORTUNIDADE"</formula>
    </cfRule>
  </conditionalFormatting>
  <conditionalFormatting sqref="Z39">
    <cfRule type="cellIs" dxfId="313" priority="313" operator="equal">
      <formula>"NÃO"</formula>
    </cfRule>
    <cfRule type="cellIs" dxfId="312" priority="314" operator="equal">
      <formula>"SIM"</formula>
    </cfRule>
  </conditionalFormatting>
  <conditionalFormatting sqref="Z39">
    <cfRule type="cellIs" dxfId="311" priority="312" operator="equal">
      <formula>"OPORTUNIDADE"</formula>
    </cfRule>
  </conditionalFormatting>
  <conditionalFormatting sqref="Z39">
    <cfRule type="cellIs" dxfId="310" priority="310" operator="equal">
      <formula>"NÃO"</formula>
    </cfRule>
    <cfRule type="cellIs" dxfId="309" priority="311" operator="equal">
      <formula>"SIM"</formula>
    </cfRule>
  </conditionalFormatting>
  <conditionalFormatting sqref="Y39">
    <cfRule type="cellIs" dxfId="308" priority="309" operator="equal">
      <formula>"OPORTUNIDADE"</formula>
    </cfRule>
  </conditionalFormatting>
  <conditionalFormatting sqref="Y39">
    <cfRule type="cellIs" dxfId="307" priority="307" operator="equal">
      <formula>"NÃO"</formula>
    </cfRule>
    <cfRule type="cellIs" dxfId="306" priority="308" operator="equal">
      <formula>"SIM"</formula>
    </cfRule>
  </conditionalFormatting>
  <conditionalFormatting sqref="Y39">
    <cfRule type="cellIs" dxfId="305" priority="306" operator="equal">
      <formula>"OPORTUNIDADE"</formula>
    </cfRule>
  </conditionalFormatting>
  <conditionalFormatting sqref="Y39">
    <cfRule type="cellIs" dxfId="304" priority="304" operator="equal">
      <formula>"NÃO"</formula>
    </cfRule>
    <cfRule type="cellIs" dxfId="303" priority="305" operator="equal">
      <formula>"SIM"</formula>
    </cfRule>
  </conditionalFormatting>
  <conditionalFormatting sqref="Y39">
    <cfRule type="cellIs" dxfId="302" priority="303" operator="equal">
      <formula>"OPORTUNIDADE"</formula>
    </cfRule>
  </conditionalFormatting>
  <conditionalFormatting sqref="Y39">
    <cfRule type="cellIs" dxfId="301" priority="301" operator="equal">
      <formula>"NÃO"</formula>
    </cfRule>
    <cfRule type="cellIs" dxfId="300" priority="302" operator="equal">
      <formula>"SIM"</formula>
    </cfRule>
  </conditionalFormatting>
  <conditionalFormatting sqref="Y39">
    <cfRule type="cellIs" dxfId="299" priority="300" operator="equal">
      <formula>"OPORTUNIDADE"</formula>
    </cfRule>
  </conditionalFormatting>
  <conditionalFormatting sqref="Y39">
    <cfRule type="cellIs" dxfId="298" priority="298" operator="equal">
      <formula>"NÃO"</formula>
    </cfRule>
    <cfRule type="cellIs" dxfId="297" priority="299" operator="equal">
      <formula>"SIM"</formula>
    </cfRule>
  </conditionalFormatting>
  <conditionalFormatting sqref="Y39">
    <cfRule type="cellIs" dxfId="296" priority="297" operator="equal">
      <formula>"OPORTUNIDADE"</formula>
    </cfRule>
  </conditionalFormatting>
  <conditionalFormatting sqref="Y39">
    <cfRule type="cellIs" dxfId="295" priority="295" operator="equal">
      <formula>"NÃO"</formula>
    </cfRule>
    <cfRule type="cellIs" dxfId="294" priority="296" operator="equal">
      <formula>"SIM"</formula>
    </cfRule>
  </conditionalFormatting>
  <conditionalFormatting sqref="Y39">
    <cfRule type="cellIs" dxfId="293" priority="294" operator="equal">
      <formula>"OPORTUNIDADE"</formula>
    </cfRule>
  </conditionalFormatting>
  <conditionalFormatting sqref="Y39">
    <cfRule type="cellIs" dxfId="292" priority="292" operator="equal">
      <formula>"NÃO"</formula>
    </cfRule>
    <cfRule type="cellIs" dxfId="291" priority="293" operator="equal">
      <formula>"SIM"</formula>
    </cfRule>
  </conditionalFormatting>
  <conditionalFormatting sqref="Z39">
    <cfRule type="cellIs" dxfId="290" priority="291" operator="equal">
      <formula>"OPORTUNIDADE"</formula>
    </cfRule>
  </conditionalFormatting>
  <conditionalFormatting sqref="Z39">
    <cfRule type="cellIs" dxfId="289" priority="289" operator="equal">
      <formula>"NÃO"</formula>
    </cfRule>
    <cfRule type="cellIs" dxfId="288" priority="290" operator="equal">
      <formula>"SIM"</formula>
    </cfRule>
  </conditionalFormatting>
  <conditionalFormatting sqref="Z39">
    <cfRule type="cellIs" dxfId="287" priority="288" operator="equal">
      <formula>"OPORTUNIDADE"</formula>
    </cfRule>
  </conditionalFormatting>
  <conditionalFormatting sqref="Z39">
    <cfRule type="cellIs" dxfId="286" priority="286" operator="equal">
      <formula>"NÃO"</formula>
    </cfRule>
    <cfRule type="cellIs" dxfId="285" priority="287" operator="equal">
      <formula>"SIM"</formula>
    </cfRule>
  </conditionalFormatting>
  <conditionalFormatting sqref="Y39">
    <cfRule type="cellIs" dxfId="284" priority="285" operator="equal">
      <formula>"OPORTUNIDADE"</formula>
    </cfRule>
  </conditionalFormatting>
  <conditionalFormatting sqref="Y39">
    <cfRule type="cellIs" dxfId="283" priority="283" operator="equal">
      <formula>"NÃO"</formula>
    </cfRule>
    <cfRule type="cellIs" dxfId="282" priority="284" operator="equal">
      <formula>"SIM"</formula>
    </cfRule>
  </conditionalFormatting>
  <conditionalFormatting sqref="Y39">
    <cfRule type="cellIs" dxfId="281" priority="282" operator="equal">
      <formula>"OPORTUNIDADE"</formula>
    </cfRule>
  </conditionalFormatting>
  <conditionalFormatting sqref="Y39">
    <cfRule type="cellIs" dxfId="280" priority="280" operator="equal">
      <formula>"NÃO"</formula>
    </cfRule>
    <cfRule type="cellIs" dxfId="279" priority="281" operator="equal">
      <formula>"SIM"</formula>
    </cfRule>
  </conditionalFormatting>
  <conditionalFormatting sqref="Y39">
    <cfRule type="cellIs" dxfId="278" priority="279" operator="equal">
      <formula>"OPORTUNIDADE"</formula>
    </cfRule>
  </conditionalFormatting>
  <conditionalFormatting sqref="Y39">
    <cfRule type="cellIs" dxfId="277" priority="277" operator="equal">
      <formula>"NÃO"</formula>
    </cfRule>
    <cfRule type="cellIs" dxfId="276" priority="278" operator="equal">
      <formula>"SIM"</formula>
    </cfRule>
  </conditionalFormatting>
  <conditionalFormatting sqref="Y39">
    <cfRule type="cellIs" dxfId="275" priority="276" operator="equal">
      <formula>"OPORTUNIDADE"</formula>
    </cfRule>
  </conditionalFormatting>
  <conditionalFormatting sqref="Y39">
    <cfRule type="cellIs" dxfId="274" priority="274" operator="equal">
      <formula>"NÃO"</formula>
    </cfRule>
    <cfRule type="cellIs" dxfId="273" priority="275" operator="equal">
      <formula>"SIM"</formula>
    </cfRule>
  </conditionalFormatting>
  <conditionalFormatting sqref="Z39">
    <cfRule type="cellIs" dxfId="272" priority="273" operator="equal">
      <formula>"OPORTUNIDADE"</formula>
    </cfRule>
  </conditionalFormatting>
  <conditionalFormatting sqref="Z39">
    <cfRule type="cellIs" dxfId="271" priority="271" operator="equal">
      <formula>"NÃO"</formula>
    </cfRule>
    <cfRule type="cellIs" dxfId="270" priority="272" operator="equal">
      <formula>"SIM"</formula>
    </cfRule>
  </conditionalFormatting>
  <conditionalFormatting sqref="Z39">
    <cfRule type="cellIs" dxfId="269" priority="270" operator="equal">
      <formula>"OPORTUNIDADE"</formula>
    </cfRule>
  </conditionalFormatting>
  <conditionalFormatting sqref="Z39">
    <cfRule type="cellIs" dxfId="268" priority="268" operator="equal">
      <formula>"NÃO"</formula>
    </cfRule>
    <cfRule type="cellIs" dxfId="267" priority="269" operator="equal">
      <formula>"SIM"</formula>
    </cfRule>
  </conditionalFormatting>
  <conditionalFormatting sqref="Z39">
    <cfRule type="cellIs" dxfId="266" priority="267" operator="equal">
      <formula>"OPORTUNIDADE"</formula>
    </cfRule>
  </conditionalFormatting>
  <conditionalFormatting sqref="Z39">
    <cfRule type="cellIs" dxfId="265" priority="265" operator="equal">
      <formula>"NÃO"</formula>
    </cfRule>
    <cfRule type="cellIs" dxfId="264" priority="266" operator="equal">
      <formula>"SIM"</formula>
    </cfRule>
  </conditionalFormatting>
  <conditionalFormatting sqref="Y39">
    <cfRule type="cellIs" dxfId="263" priority="264" operator="equal">
      <formula>"OPORTUNIDADE"</formula>
    </cfRule>
  </conditionalFormatting>
  <conditionalFormatting sqref="Y39">
    <cfRule type="cellIs" dxfId="262" priority="262" operator="equal">
      <formula>"NÃO"</formula>
    </cfRule>
    <cfRule type="cellIs" dxfId="261" priority="263" operator="equal">
      <formula>"SIM"</formula>
    </cfRule>
  </conditionalFormatting>
  <conditionalFormatting sqref="Y39">
    <cfRule type="cellIs" dxfId="260" priority="261" operator="equal">
      <formula>"OPORTUNIDADE"</formula>
    </cfRule>
  </conditionalFormatting>
  <conditionalFormatting sqref="Y39">
    <cfRule type="cellIs" dxfId="259" priority="259" operator="equal">
      <formula>"NÃO"</formula>
    </cfRule>
    <cfRule type="cellIs" dxfId="258" priority="260" operator="equal">
      <formula>"SIM"</formula>
    </cfRule>
  </conditionalFormatting>
  <conditionalFormatting sqref="Y39">
    <cfRule type="cellIs" dxfId="257" priority="258" operator="equal">
      <formula>"OPORTUNIDADE"</formula>
    </cfRule>
  </conditionalFormatting>
  <conditionalFormatting sqref="Y39">
    <cfRule type="cellIs" dxfId="256" priority="256" operator="equal">
      <formula>"NÃO"</formula>
    </cfRule>
    <cfRule type="cellIs" dxfId="255" priority="257" operator="equal">
      <formula>"SIM"</formula>
    </cfRule>
  </conditionalFormatting>
  <conditionalFormatting sqref="Y39">
    <cfRule type="cellIs" dxfId="254" priority="255" operator="equal">
      <formula>"OPORTUNIDADE"</formula>
    </cfRule>
  </conditionalFormatting>
  <conditionalFormatting sqref="Y39">
    <cfRule type="cellIs" dxfId="253" priority="253" operator="equal">
      <formula>"NÃO"</formula>
    </cfRule>
    <cfRule type="cellIs" dxfId="252" priority="254" operator="equal">
      <formula>"SIM"</formula>
    </cfRule>
  </conditionalFormatting>
  <conditionalFormatting sqref="Y39">
    <cfRule type="cellIs" dxfId="251" priority="252" operator="equal">
      <formula>"OPORTUNIDADE"</formula>
    </cfRule>
  </conditionalFormatting>
  <conditionalFormatting sqref="Y39">
    <cfRule type="cellIs" dxfId="250" priority="250" operator="equal">
      <formula>"NÃO"</formula>
    </cfRule>
    <cfRule type="cellIs" dxfId="249" priority="251" operator="equal">
      <formula>"SIM"</formula>
    </cfRule>
  </conditionalFormatting>
  <conditionalFormatting sqref="Y39">
    <cfRule type="cellIs" dxfId="248" priority="249" operator="equal">
      <formula>"OPORTUNIDADE"</formula>
    </cfRule>
  </conditionalFormatting>
  <conditionalFormatting sqref="Y39">
    <cfRule type="cellIs" dxfId="247" priority="247" operator="equal">
      <formula>"NÃO"</formula>
    </cfRule>
    <cfRule type="cellIs" dxfId="246" priority="248" operator="equal">
      <formula>"SIM"</formula>
    </cfRule>
  </conditionalFormatting>
  <conditionalFormatting sqref="Y39">
    <cfRule type="cellIs" dxfId="245" priority="246" operator="equal">
      <formula>"OPORTUNIDADE"</formula>
    </cfRule>
  </conditionalFormatting>
  <conditionalFormatting sqref="Y39">
    <cfRule type="cellIs" dxfId="244" priority="244" operator="equal">
      <formula>"NÃO"</formula>
    </cfRule>
    <cfRule type="cellIs" dxfId="243" priority="245" operator="equal">
      <formula>"SIM"</formula>
    </cfRule>
  </conditionalFormatting>
  <conditionalFormatting sqref="Y39">
    <cfRule type="cellIs" dxfId="242" priority="243" operator="equal">
      <formula>"OPORTUNIDADE"</formula>
    </cfRule>
  </conditionalFormatting>
  <conditionalFormatting sqref="Y39">
    <cfRule type="cellIs" dxfId="241" priority="241" operator="equal">
      <formula>"NÃO"</formula>
    </cfRule>
    <cfRule type="cellIs" dxfId="240" priority="242" operator="equal">
      <formula>"SIM"</formula>
    </cfRule>
  </conditionalFormatting>
  <conditionalFormatting sqref="Y39">
    <cfRule type="cellIs" dxfId="239" priority="240" operator="equal">
      <formula>"OPORTUNIDADE"</formula>
    </cfRule>
  </conditionalFormatting>
  <conditionalFormatting sqref="Y39">
    <cfRule type="cellIs" dxfId="238" priority="238" operator="equal">
      <formula>"NÃO"</formula>
    </cfRule>
    <cfRule type="cellIs" dxfId="237" priority="239" operator="equal">
      <formula>"SIM"</formula>
    </cfRule>
  </conditionalFormatting>
  <conditionalFormatting sqref="Y39:Z39">
    <cfRule type="cellIs" dxfId="236" priority="237" operator="equal">
      <formula>"OPORTUNIDADE"</formula>
    </cfRule>
  </conditionalFormatting>
  <conditionalFormatting sqref="Y39:Z39">
    <cfRule type="cellIs" dxfId="235" priority="235" operator="equal">
      <formula>"NÃO"</formula>
    </cfRule>
    <cfRule type="cellIs" dxfId="234" priority="236" operator="equal">
      <formula>"SIM"</formula>
    </cfRule>
  </conditionalFormatting>
  <conditionalFormatting sqref="Y39:Z39">
    <cfRule type="cellIs" dxfId="233" priority="234" operator="equal">
      <formula>"OPORTUNIDADE"</formula>
    </cfRule>
  </conditionalFormatting>
  <conditionalFormatting sqref="Y39:Z39">
    <cfRule type="cellIs" dxfId="232" priority="232" operator="equal">
      <formula>"NÃO"</formula>
    </cfRule>
    <cfRule type="cellIs" dxfId="231" priority="233" operator="equal">
      <formula>"SIM"</formula>
    </cfRule>
  </conditionalFormatting>
  <conditionalFormatting sqref="Y39:Z39">
    <cfRule type="cellIs" dxfId="230" priority="231" operator="equal">
      <formula>"OPORTUNIDADE"</formula>
    </cfRule>
  </conditionalFormatting>
  <conditionalFormatting sqref="Y39:Z39">
    <cfRule type="cellIs" dxfId="229" priority="229" operator="equal">
      <formula>"NÃO"</formula>
    </cfRule>
    <cfRule type="cellIs" dxfId="228" priority="230" operator="equal">
      <formula>"SIM"</formula>
    </cfRule>
  </conditionalFormatting>
  <conditionalFormatting sqref="Y39:Z39">
    <cfRule type="cellIs" dxfId="227" priority="228" operator="equal">
      <formula>"OPORTUNIDADE"</formula>
    </cfRule>
  </conditionalFormatting>
  <conditionalFormatting sqref="Y39:Z39">
    <cfRule type="cellIs" dxfId="226" priority="226" operator="equal">
      <formula>"NÃO"</formula>
    </cfRule>
    <cfRule type="cellIs" dxfId="225" priority="227" operator="equal">
      <formula>"SIM"</formula>
    </cfRule>
  </conditionalFormatting>
  <conditionalFormatting sqref="Y39:Z39">
    <cfRule type="cellIs" dxfId="224" priority="225" operator="equal">
      <formula>"OPORTUNIDADE"</formula>
    </cfRule>
  </conditionalFormatting>
  <conditionalFormatting sqref="Y39:Z39">
    <cfRule type="cellIs" dxfId="223" priority="223" operator="equal">
      <formula>"NÃO"</formula>
    </cfRule>
    <cfRule type="cellIs" dxfId="222" priority="224" operator="equal">
      <formula>"SIM"</formula>
    </cfRule>
  </conditionalFormatting>
  <conditionalFormatting sqref="Y39:Z39">
    <cfRule type="cellIs" dxfId="221" priority="222" operator="equal">
      <formula>"OPORTUNIDADE"</formula>
    </cfRule>
  </conditionalFormatting>
  <conditionalFormatting sqref="Y39:Z39">
    <cfRule type="cellIs" dxfId="220" priority="220" operator="equal">
      <formula>"NÃO"</formula>
    </cfRule>
    <cfRule type="cellIs" dxfId="219" priority="221" operator="equal">
      <formula>"SIM"</formula>
    </cfRule>
  </conditionalFormatting>
  <conditionalFormatting sqref="Y39:Z39">
    <cfRule type="cellIs" dxfId="218" priority="219" operator="equal">
      <formula>"OPORTUNIDADE"</formula>
    </cfRule>
  </conditionalFormatting>
  <conditionalFormatting sqref="Y39:Z39">
    <cfRule type="cellIs" dxfId="217" priority="217" operator="equal">
      <formula>"NÃO"</formula>
    </cfRule>
    <cfRule type="cellIs" dxfId="216" priority="218" operator="equal">
      <formula>"SIM"</formula>
    </cfRule>
  </conditionalFormatting>
  <conditionalFormatting sqref="Y39:Z39">
    <cfRule type="cellIs" dxfId="215" priority="216" operator="equal">
      <formula>"OPORTUNIDADE"</formula>
    </cfRule>
  </conditionalFormatting>
  <conditionalFormatting sqref="Y39:Z39">
    <cfRule type="cellIs" dxfId="214" priority="214" operator="equal">
      <formula>"NÃO"</formula>
    </cfRule>
    <cfRule type="cellIs" dxfId="213" priority="215" operator="equal">
      <formula>"SIM"</formula>
    </cfRule>
  </conditionalFormatting>
  <conditionalFormatting sqref="Y39:Z39">
    <cfRule type="cellIs" dxfId="212" priority="213" operator="equal">
      <formula>"OPORTUNIDADE"</formula>
    </cfRule>
  </conditionalFormatting>
  <conditionalFormatting sqref="Y39:Z39">
    <cfRule type="cellIs" dxfId="211" priority="211" operator="equal">
      <formula>"NÃO"</formula>
    </cfRule>
    <cfRule type="cellIs" dxfId="210" priority="212" operator="equal">
      <formula>"SIM"</formula>
    </cfRule>
  </conditionalFormatting>
  <conditionalFormatting sqref="Z35">
    <cfRule type="cellIs" dxfId="209" priority="210" operator="equal">
      <formula>"OPORTUNIDADE"</formula>
    </cfRule>
  </conditionalFormatting>
  <conditionalFormatting sqref="Z35">
    <cfRule type="cellIs" dxfId="208" priority="208" operator="equal">
      <formula>"NÃO"</formula>
    </cfRule>
    <cfRule type="cellIs" dxfId="207" priority="209" operator="equal">
      <formula>"SIM"</formula>
    </cfRule>
  </conditionalFormatting>
  <conditionalFormatting sqref="Y35">
    <cfRule type="cellIs" dxfId="206" priority="207" operator="equal">
      <formula>"OPORTUNIDADE"</formula>
    </cfRule>
  </conditionalFormatting>
  <conditionalFormatting sqref="Y35">
    <cfRule type="cellIs" dxfId="205" priority="205" operator="equal">
      <formula>"NÃO"</formula>
    </cfRule>
    <cfRule type="cellIs" dxfId="204" priority="206" operator="equal">
      <formula>"SIM"</formula>
    </cfRule>
  </conditionalFormatting>
  <conditionalFormatting sqref="BK1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Z52:Z53">
    <cfRule type="cellIs" dxfId="203" priority="181" operator="equal">
      <formula>"OPORTUNIDADE"</formula>
    </cfRule>
  </conditionalFormatting>
  <conditionalFormatting sqref="Z52:Z53">
    <cfRule type="cellIs" dxfId="202" priority="179" operator="equal">
      <formula>"NÃO"</formula>
    </cfRule>
    <cfRule type="cellIs" dxfId="201" priority="180" operator="equal">
      <formula>"SIM"</formula>
    </cfRule>
  </conditionalFormatting>
  <conditionalFormatting sqref="Z52:Z53">
    <cfRule type="cellIs" dxfId="200" priority="163" operator="equal">
      <formula>"OPORTUNIDADE"</formula>
    </cfRule>
  </conditionalFormatting>
  <conditionalFormatting sqref="Z52:Z53">
    <cfRule type="cellIs" dxfId="199" priority="161" operator="equal">
      <formula>"NÃO"</formula>
    </cfRule>
    <cfRule type="cellIs" dxfId="198" priority="162" operator="equal">
      <formula>"SIM"</formula>
    </cfRule>
  </conditionalFormatting>
  <conditionalFormatting sqref="Z52:Z53">
    <cfRule type="cellIs" dxfId="197" priority="160" operator="equal">
      <formula>"OPORTUNIDADE"</formula>
    </cfRule>
  </conditionalFormatting>
  <conditionalFormatting sqref="Z52:Z53">
    <cfRule type="cellIs" dxfId="196" priority="158" operator="equal">
      <formula>"NÃO"</formula>
    </cfRule>
    <cfRule type="cellIs" dxfId="195" priority="159" operator="equal">
      <formula>"SIM"</formula>
    </cfRule>
  </conditionalFormatting>
  <conditionalFormatting sqref="Z52:Z53">
    <cfRule type="cellIs" dxfId="194" priority="157" operator="equal">
      <formula>"OPORTUNIDADE"</formula>
    </cfRule>
  </conditionalFormatting>
  <conditionalFormatting sqref="Z52:Z53">
    <cfRule type="cellIs" dxfId="193" priority="155" operator="equal">
      <formula>"NÃO"</formula>
    </cfRule>
    <cfRule type="cellIs" dxfId="192" priority="156" operator="equal">
      <formula>"SIM"</formula>
    </cfRule>
  </conditionalFormatting>
  <conditionalFormatting sqref="Z52:Z53">
    <cfRule type="cellIs" dxfId="191" priority="136" operator="equal">
      <formula>"OPORTUNIDADE"</formula>
    </cfRule>
  </conditionalFormatting>
  <conditionalFormatting sqref="Z52:Z53">
    <cfRule type="cellIs" dxfId="190" priority="134" operator="equal">
      <formula>"NÃO"</formula>
    </cfRule>
    <cfRule type="cellIs" dxfId="189" priority="135" operator="equal">
      <formula>"SIM"</formula>
    </cfRule>
  </conditionalFormatting>
  <conditionalFormatting sqref="Z52:Z53">
    <cfRule type="cellIs" dxfId="188" priority="133" operator="equal">
      <formula>"OPORTUNIDADE"</formula>
    </cfRule>
  </conditionalFormatting>
  <conditionalFormatting sqref="Z52:Z53">
    <cfRule type="cellIs" dxfId="187" priority="131" operator="equal">
      <formula>"NÃO"</formula>
    </cfRule>
    <cfRule type="cellIs" dxfId="186" priority="132" operator="equal">
      <formula>"SIM"</formula>
    </cfRule>
  </conditionalFormatting>
  <conditionalFormatting sqref="Z52:Z53">
    <cfRule type="cellIs" dxfId="185" priority="118" operator="equal">
      <formula>"OPORTUNIDADE"</formula>
    </cfRule>
  </conditionalFormatting>
  <conditionalFormatting sqref="Z52:Z53">
    <cfRule type="cellIs" dxfId="184" priority="116" operator="equal">
      <formula>"NÃO"</formula>
    </cfRule>
    <cfRule type="cellIs" dxfId="183" priority="117" operator="equal">
      <formula>"SIM"</formula>
    </cfRule>
  </conditionalFormatting>
  <conditionalFormatting sqref="Z52:Z53">
    <cfRule type="cellIs" dxfId="182" priority="115" operator="equal">
      <formula>"OPORTUNIDADE"</formula>
    </cfRule>
  </conditionalFormatting>
  <conditionalFormatting sqref="Z52:Z53">
    <cfRule type="cellIs" dxfId="181" priority="113" operator="equal">
      <formula>"NÃO"</formula>
    </cfRule>
    <cfRule type="cellIs" dxfId="180" priority="114" operator="equal">
      <formula>"SIM"</formula>
    </cfRule>
  </conditionalFormatting>
  <conditionalFormatting sqref="Z52:Z53">
    <cfRule type="cellIs" dxfId="179" priority="112" operator="equal">
      <formula>"OPORTUNIDADE"</formula>
    </cfRule>
  </conditionalFormatting>
  <conditionalFormatting sqref="Z52:Z53">
    <cfRule type="cellIs" dxfId="178" priority="110" operator="equal">
      <formula>"NÃO"</formula>
    </cfRule>
    <cfRule type="cellIs" dxfId="177" priority="111" operator="equal">
      <formula>"SIM"</formula>
    </cfRule>
  </conditionalFormatting>
  <conditionalFormatting sqref="Z52:Z53">
    <cfRule type="cellIs" dxfId="176" priority="82" operator="equal">
      <formula>"OPORTUNIDADE"</formula>
    </cfRule>
  </conditionalFormatting>
  <conditionalFormatting sqref="Z52:Z53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Z52:Z53">
    <cfRule type="cellIs" dxfId="173" priority="79" operator="equal">
      <formula>"OPORTUNIDADE"</formula>
    </cfRule>
  </conditionalFormatting>
  <conditionalFormatting sqref="Z52:Z53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Z52:Z53">
    <cfRule type="cellIs" dxfId="170" priority="76" operator="equal">
      <formula>"OPORTUNIDADE"</formula>
    </cfRule>
  </conditionalFormatting>
  <conditionalFormatting sqref="Z52:Z53">
    <cfRule type="cellIs" dxfId="169" priority="74" operator="equal">
      <formula>"NÃO"</formula>
    </cfRule>
    <cfRule type="cellIs" dxfId="168" priority="75" operator="equal">
      <formula>"SIM"</formula>
    </cfRule>
  </conditionalFormatting>
  <conditionalFormatting sqref="Z52:Z53">
    <cfRule type="cellIs" dxfId="167" priority="73" operator="equal">
      <formula>"OPORTUNIDADE"</formula>
    </cfRule>
  </conditionalFormatting>
  <conditionalFormatting sqref="Z52:Z53">
    <cfRule type="cellIs" dxfId="166" priority="71" operator="equal">
      <formula>"NÃO"</formula>
    </cfRule>
    <cfRule type="cellIs" dxfId="165" priority="72" operator="equal">
      <formula>"SIM"</formula>
    </cfRule>
  </conditionalFormatting>
  <conditionalFormatting sqref="Z52:Z53">
    <cfRule type="cellIs" dxfId="164" priority="70" operator="equal">
      <formula>"OPORTUNIDADE"</formula>
    </cfRule>
  </conditionalFormatting>
  <conditionalFormatting sqref="Z52:Z53">
    <cfRule type="cellIs" dxfId="163" priority="68" operator="equal">
      <formula>"NÃO"</formula>
    </cfRule>
    <cfRule type="cellIs" dxfId="162" priority="69" operator="equal">
      <formula>"SIM"</formula>
    </cfRule>
  </conditionalFormatting>
  <conditionalFormatting sqref="Z52:Z53">
    <cfRule type="cellIs" dxfId="161" priority="67" operator="equal">
      <formula>"OPORTUNIDADE"</formula>
    </cfRule>
  </conditionalFormatting>
  <conditionalFormatting sqref="Z52:Z53">
    <cfRule type="cellIs" dxfId="160" priority="65" operator="equal">
      <formula>"NÃO"</formula>
    </cfRule>
    <cfRule type="cellIs" dxfId="159" priority="66" operator="equal">
      <formula>"SIM"</formula>
    </cfRule>
  </conditionalFormatting>
  <conditionalFormatting sqref="Z52:Z53">
    <cfRule type="cellIs" dxfId="158" priority="64" operator="equal">
      <formula>"OPORTUNIDADE"</formula>
    </cfRule>
  </conditionalFormatting>
  <conditionalFormatting sqref="Z52:Z53">
    <cfRule type="cellIs" dxfId="157" priority="62" operator="equal">
      <formula>"NÃO"</formula>
    </cfRule>
    <cfRule type="cellIs" dxfId="156" priority="63" operator="equal">
      <formula>"SIM"</formula>
    </cfRule>
  </conditionalFormatting>
  <conditionalFormatting sqref="Z52:Z53">
    <cfRule type="cellIs" dxfId="155" priority="61" operator="equal">
      <formula>"OPORTUNIDADE"</formula>
    </cfRule>
  </conditionalFormatting>
  <conditionalFormatting sqref="Z52:Z53">
    <cfRule type="cellIs" dxfId="154" priority="59" operator="equal">
      <formula>"NÃO"</formula>
    </cfRule>
    <cfRule type="cellIs" dxfId="153" priority="60" operator="equal">
      <formula>"SIM"</formula>
    </cfRule>
  </conditionalFormatting>
  <conditionalFormatting sqref="Z52:Z53">
    <cfRule type="cellIs" dxfId="152" priority="58" operator="equal">
      <formula>"OPORTUNIDADE"</formula>
    </cfRule>
  </conditionalFormatting>
  <conditionalFormatting sqref="Z52:Z53">
    <cfRule type="cellIs" dxfId="151" priority="56" operator="equal">
      <formula>"NÃO"</formula>
    </cfRule>
    <cfRule type="cellIs" dxfId="150" priority="57" operator="equal">
      <formula>"SIM"</formula>
    </cfRule>
  </conditionalFormatting>
  <conditionalFormatting sqref="Y52:Y54">
    <cfRule type="cellIs" dxfId="149" priority="55" operator="equal">
      <formula>"OPORTUNIDADE"</formula>
    </cfRule>
  </conditionalFormatting>
  <conditionalFormatting sqref="Y52:Y54">
    <cfRule type="cellIs" dxfId="148" priority="53" operator="equal">
      <formula>"NÃO"</formula>
    </cfRule>
    <cfRule type="cellIs" dxfId="147" priority="54" operator="equal">
      <formula>"SIM"</formula>
    </cfRule>
  </conditionalFormatting>
  <conditionalFormatting sqref="BK3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50:Z52">
    <cfRule type="cellIs" dxfId="146" priority="51" operator="equal">
      <formula>"OPORTUNIDADE"</formula>
    </cfRule>
  </conditionalFormatting>
  <conditionalFormatting sqref="Z50:Z52">
    <cfRule type="cellIs" dxfId="145" priority="49" operator="equal">
      <formula>"NÃO"</formula>
    </cfRule>
    <cfRule type="cellIs" dxfId="144" priority="50" operator="equal">
      <formula>"SIM"</formula>
    </cfRule>
  </conditionalFormatting>
  <conditionalFormatting sqref="Y50">
    <cfRule type="cellIs" dxfId="143" priority="48" operator="equal">
      <formula>"OPORTUNIDADE"</formula>
    </cfRule>
  </conditionalFormatting>
  <conditionalFormatting sqref="Y50">
    <cfRule type="cellIs" dxfId="142" priority="46" operator="equal">
      <formula>"NÃO"</formula>
    </cfRule>
    <cfRule type="cellIs" dxfId="141" priority="47" operator="equal">
      <formula>"SIM"</formula>
    </cfRule>
  </conditionalFormatting>
  <conditionalFormatting sqref="Z50:Z52">
    <cfRule type="cellIs" dxfId="140" priority="45" operator="equal">
      <formula>"OPORTUNIDADE"</formula>
    </cfRule>
  </conditionalFormatting>
  <conditionalFormatting sqref="Z50:Z52">
    <cfRule type="cellIs" dxfId="139" priority="43" operator="equal">
      <formula>"NÃO"</formula>
    </cfRule>
    <cfRule type="cellIs" dxfId="138" priority="44" operator="equal">
      <formula>"SIM"</formula>
    </cfRule>
  </conditionalFormatting>
  <conditionalFormatting sqref="Z50:Z52">
    <cfRule type="cellIs" dxfId="137" priority="42" operator="equal">
      <formula>"OPORTUNIDADE"</formula>
    </cfRule>
  </conditionalFormatting>
  <conditionalFormatting sqref="Z50:Z52">
    <cfRule type="cellIs" dxfId="136" priority="40" operator="equal">
      <formula>"NÃO"</formula>
    </cfRule>
    <cfRule type="cellIs" dxfId="135" priority="41" operator="equal">
      <formula>"SIM"</formula>
    </cfRule>
  </conditionalFormatting>
  <conditionalFormatting sqref="Z51:Z52">
    <cfRule type="cellIs" dxfId="134" priority="39" operator="equal">
      <formula>"OPORTUNIDADE"</formula>
    </cfRule>
  </conditionalFormatting>
  <conditionalFormatting sqref="Z51:Z52">
    <cfRule type="cellIs" dxfId="133" priority="37" operator="equal">
      <formula>"NÃO"</formula>
    </cfRule>
    <cfRule type="cellIs" dxfId="132" priority="38" operator="equal">
      <formula>"SIM"</formula>
    </cfRule>
  </conditionalFormatting>
  <conditionalFormatting sqref="Z50">
    <cfRule type="cellIs" dxfId="131" priority="36" operator="equal">
      <formula>"OPORTUNIDADE"</formula>
    </cfRule>
  </conditionalFormatting>
  <conditionalFormatting sqref="Z50">
    <cfRule type="cellIs" dxfId="130" priority="34" operator="equal">
      <formula>"NÃO"</formula>
    </cfRule>
    <cfRule type="cellIs" dxfId="129" priority="35" operator="equal">
      <formula>"SIM"</formula>
    </cfRule>
  </conditionalFormatting>
  <conditionalFormatting sqref="Z48">
    <cfRule type="cellIs" dxfId="128" priority="33" operator="equal">
      <formula>"OPORTUNIDADE"</formula>
    </cfRule>
  </conditionalFormatting>
  <conditionalFormatting sqref="Z48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Y48:Y49">
    <cfRule type="cellIs" dxfId="125" priority="27" operator="equal">
      <formula>"OPORTUNIDADE"</formula>
    </cfRule>
  </conditionalFormatting>
  <conditionalFormatting sqref="Y48:Y49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Z46">
    <cfRule type="cellIs" dxfId="122" priority="24" operator="equal">
      <formula>"OPORTUNIDADE"</formula>
    </cfRule>
  </conditionalFormatting>
  <conditionalFormatting sqref="Z46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46">
    <cfRule type="cellIs" dxfId="119" priority="18" operator="equal">
      <formula>"OPORTUNIDADE"</formula>
    </cfRule>
  </conditionalFormatting>
  <conditionalFormatting sqref="Y46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Z54">
    <cfRule type="cellIs" dxfId="116" priority="15" operator="equal">
      <formula>"OPORTUNIDADE"</formula>
    </cfRule>
  </conditionalFormatting>
  <conditionalFormatting sqref="Z54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Z54">
    <cfRule type="cellIs" dxfId="113" priority="12" operator="equal">
      <formula>"OPORTUNIDADE"</formula>
    </cfRule>
  </conditionalFormatting>
  <conditionalFormatting sqref="Z54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Z54">
    <cfRule type="cellIs" dxfId="110" priority="9" operator="equal">
      <formula>"OPORTUNIDADE"</formula>
    </cfRule>
  </conditionalFormatting>
  <conditionalFormatting sqref="Z54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Z54">
    <cfRule type="cellIs" dxfId="107" priority="6" operator="equal">
      <formula>"OPORTUNIDADE"</formula>
    </cfRule>
  </conditionalFormatting>
  <conditionalFormatting sqref="Z54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J35:BK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8" t="s">
        <v>1322</v>
      </c>
      <c r="D5" s="349"/>
      <c r="E5" s="349"/>
      <c r="F5" s="349"/>
      <c r="G5" s="349"/>
      <c r="H5" s="349"/>
      <c r="I5" s="349"/>
      <c r="J5" s="350"/>
      <c r="K5" s="351" t="s">
        <v>1323</v>
      </c>
      <c r="L5" s="352"/>
      <c r="M5" s="352"/>
      <c r="N5" s="352"/>
      <c r="O5" s="353" t="s">
        <v>1324</v>
      </c>
      <c r="P5" s="354"/>
      <c r="Q5" s="355"/>
    </row>
    <row r="6" spans="1:17" s="93" customFormat="1" ht="15.75" customHeight="1">
      <c r="A6" s="87" t="s">
        <v>1325</v>
      </c>
      <c r="B6" s="94" t="s">
        <v>1326</v>
      </c>
      <c r="C6" s="95" t="s">
        <v>1163</v>
      </c>
      <c r="D6" s="96" t="s">
        <v>1164</v>
      </c>
      <c r="E6" s="95" t="s">
        <v>1327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1328</v>
      </c>
      <c r="M6" s="139" t="s">
        <v>626</v>
      </c>
      <c r="N6" s="140" t="s">
        <v>1158</v>
      </c>
      <c r="O6" s="246" t="s">
        <v>1201</v>
      </c>
      <c r="P6" s="157"/>
      <c r="Q6" s="193" t="s">
        <v>1329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em intervalo troca de jacare das 09hrs ate 11:30 km 615/ prod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>TP pronto 07:57, autorizado intervalo execução da solda km 446+200 10hrs ate 12hs/ prod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 xml:space="preserve">TP pronta 07:31,autorizado intervalo execução da solda km 428+020 das 10:25 ate 12:25/prod 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1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sem faixa devido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1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1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BRUNO (TF-525)</v>
      </c>
      <c r="F49" s="99" t="str">
        <f>IF(FN_MC!H47="","*",FN_MC!H47)</f>
        <v>TPC440</v>
      </c>
      <c r="G49" s="99" t="str">
        <f>IF(FN_MC!M47="","*",FN_MC!M47)</f>
        <v>TPC-TVL</v>
      </c>
      <c r="H49" s="154">
        <f>IF(FN_MC!K47="","*",FN_MC!K47)</f>
        <v>436</v>
      </c>
      <c r="I49" s="132">
        <f>IF(FN_MC!O47="","*",FN_MC!O47)</f>
        <v>0.375</v>
      </c>
      <c r="J49" s="132">
        <f>IF(FN_MC!P47="","*",FN_MC!P47)</f>
        <v>6.25E-2</v>
      </c>
      <c r="K49" s="141" t="str">
        <f>IF(FN_MC!AK47="","*",FN_MC!AK47)</f>
        <v>TPC440</v>
      </c>
      <c r="L49" s="141" t="str">
        <f>IF(FN_MC!AM47="","*",FN_MC!AM47)</f>
        <v>TPC-TVL</v>
      </c>
      <c r="M49" s="141">
        <f>IF(FN_MC!AP47="","*",FN_MC!AP47)</f>
        <v>436</v>
      </c>
      <c r="N49" s="141" t="str">
        <f>IF(FN_MC!AM47="","*",FN_MC!AM47)</f>
        <v>TPC-TVL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W48</v>
      </c>
      <c r="F50" s="99" t="str">
        <f>IF(FN_MC!H48="","*",FN_MC!H48)</f>
        <v>TOM2</v>
      </c>
      <c r="G50" s="99" t="str">
        <f>IF(FN_MC!M48="","*",FN_MC!M48)</f>
        <v>TOM-TPC</v>
      </c>
      <c r="H50" s="154">
        <f>IF(FN_MC!K48="","*",FN_MC!K48)</f>
        <v>416.2</v>
      </c>
      <c r="I50" s="132">
        <f>IF(FN_MC!O48="","*",FN_MC!O48)</f>
        <v>0.39583333333333331</v>
      </c>
      <c r="J50" s="132">
        <f>IF(FN_MC!P48="","*",FN_MC!P48)</f>
        <v>8.3333333333333329E-2</v>
      </c>
      <c r="K50" s="141" t="str">
        <f>IF(FN_MC!AK48="","*",FN_MC!AK48)</f>
        <v>TOM2</v>
      </c>
      <c r="L50" s="141" t="str">
        <f>IF(FN_MC!AM48="","*",FN_MC!AM48)</f>
        <v>TOM-TPC</v>
      </c>
      <c r="M50" s="141">
        <f>IF(FN_MC!AP48="","*",FN_MC!AP48)</f>
        <v>416.2</v>
      </c>
      <c r="N50" s="141" t="str">
        <f>IF(FN_MC!AM48="","*",FN_MC!AM48)</f>
        <v>TOM-TPC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ELSON (TF-526)</v>
      </c>
      <c r="F51" s="99" t="str">
        <f>IF(FN_MC!H49="","*",FN_MC!H49)</f>
        <v>-</v>
      </c>
      <c r="G51" s="99" t="str">
        <f>IF(FN_MC!M49="","*",FN_MC!M49)</f>
        <v>TIP</v>
      </c>
      <c r="H51" s="154">
        <f>IF(FN_MC!K49="","*",FN_MC!K49)</f>
        <v>399.8</v>
      </c>
      <c r="I51" s="132">
        <f>IF(FN_MC!O49="","*",FN_MC!O49)</f>
        <v>0.375</v>
      </c>
      <c r="J51" s="132">
        <f>IF(FN_MC!P49="","*",FN_MC!P49)</f>
        <v>6.25E-2</v>
      </c>
      <c r="K51" s="141" t="str">
        <f>IF(FN_MC!AK49="","*",FN_MC!AK49)</f>
        <v>-</v>
      </c>
      <c r="L51" s="141" t="str">
        <f>IF(FN_MC!AM49="","*",FN_MC!AM49)</f>
        <v>TIP</v>
      </c>
      <c r="M51" s="141">
        <f>IF(FN_MC!AP49="","*",FN_MC!AP49)</f>
        <v>399.8</v>
      </c>
      <c r="N51" s="141" t="str">
        <f>IF(FN_MC!AM49="","*",FN_MC!AM49)</f>
        <v>TIP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TMI-TCS</v>
      </c>
      <c r="E52" s="99" t="str">
        <f>IF(FN_MC!D50="","*",FN_MC!D50)</f>
        <v>W50</v>
      </c>
      <c r="F52" s="99" t="str">
        <f>IF(FN_MC!H50="","*",FN_MC!H50)</f>
        <v>TCS2</v>
      </c>
      <c r="G52" s="99" t="str">
        <f>IF(FN_MC!M50="","*",FN_MC!M50)</f>
        <v>TJA-TCS</v>
      </c>
      <c r="H52" s="154">
        <f>IF(FN_MC!K50="","*",FN_MC!K50)</f>
        <v>273</v>
      </c>
      <c r="I52" s="132">
        <f>IF(FN_MC!O50="","*",FN_MC!O50)</f>
        <v>0.35416666666666669</v>
      </c>
      <c r="J52" s="132">
        <f>IF(FN_MC!P50="","*",FN_MC!P50)</f>
        <v>6.25E-2</v>
      </c>
      <c r="K52" s="141" t="str">
        <f>IF(FN_MC!AK50="","*",FN_MC!AK50)</f>
        <v>TCS2</v>
      </c>
      <c r="L52" s="141" t="str">
        <f>IF(FN_MC!AM50="","*",FN_MC!AM50)</f>
        <v>TJA-TCS</v>
      </c>
      <c r="M52" s="141">
        <f>IF(FN_MC!AP50="","*",FN_MC!AP50)</f>
        <v>273</v>
      </c>
      <c r="N52" s="141" t="str">
        <f>IF(FN_MC!AM50="","*",FN_MC!AM50)</f>
        <v>TJA-TCS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V86</v>
      </c>
      <c r="F53" s="99" t="str">
        <f>IF(FN_MC!H51="","*",FN_MC!H51)</f>
        <v>TID2</v>
      </c>
      <c r="G53" s="99" t="str">
        <f>IF(FN_MC!M51="","*",FN_MC!M51)</f>
        <v>TID-TVI</v>
      </c>
      <c r="H53" s="154">
        <f>IF(FN_MC!K51="","*",FN_MC!K51)</f>
        <v>200</v>
      </c>
      <c r="I53" s="132">
        <f>IF(FN_MC!O51="","*",FN_MC!O51)</f>
        <v>0.39583333333333331</v>
      </c>
      <c r="J53" s="132">
        <f>IF(FN_MC!P51="","*",FN_MC!P51)</f>
        <v>6.25E-2</v>
      </c>
      <c r="K53" s="141" t="str">
        <f>IF(FN_MC!AK51="","*",FN_MC!AK51)</f>
        <v>TID2</v>
      </c>
      <c r="L53" s="141" t="str">
        <f>IF(FN_MC!AM51="","*",FN_MC!AM51)</f>
        <v>TID-TVI</v>
      </c>
      <c r="M53" s="141">
        <f>IF(FN_MC!AP51="","*",FN_MC!AP51)</f>
        <v>200</v>
      </c>
      <c r="N53" s="141" t="str">
        <f>IF(FN_MC!AM51="","*",FN_MC!AM51)</f>
        <v>TID-TVI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FRANCISCO (TF-670)</v>
      </c>
      <c r="F54" s="99" t="str">
        <f>IF(FN_MC!H52="","*",FN_MC!H52)</f>
        <v>TQIK73</v>
      </c>
      <c r="G54" s="99" t="str">
        <f>IF(FN_MC!M52="","*",FN_MC!M52)</f>
        <v>TQI-TSP</v>
      </c>
      <c r="H54" s="154">
        <f>IF(FN_MC!K52="","*",FN_MC!K52)</f>
        <v>64.563999999999993</v>
      </c>
      <c r="I54" s="132">
        <f>IF(FN_MC!O52="","*",FN_MC!O52)</f>
        <v>0.375</v>
      </c>
      <c r="J54" s="132">
        <f>IF(FN_MC!P52="","*",FN_MC!P52)</f>
        <v>6.25E-2</v>
      </c>
      <c r="K54" s="141" t="str">
        <f>IF(FN_MC!AK52="","*",FN_MC!AK52)</f>
        <v>TQIK73</v>
      </c>
      <c r="L54" s="141" t="str">
        <f>IF(FN_MC!AM52="","*",FN_MC!AM52)</f>
        <v>TQI-TSP</v>
      </c>
      <c r="M54" s="141">
        <f>IF(FN_MC!AP52="","*",FN_MC!AP52)</f>
        <v>64.563999999999993</v>
      </c>
      <c r="N54" s="141" t="str">
        <f>IF(FN_MC!AM52="","*",FN_MC!AM52)</f>
        <v>TQI-TSP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A60</v>
      </c>
      <c r="F55" s="99" t="str">
        <f>IF(FN_MC!H53="","*",FN_MC!H53)</f>
        <v>TIN2</v>
      </c>
      <c r="G55" s="99" t="str">
        <f>IF(FN_MC!M53="","*",FN_MC!M53)</f>
        <v>TIN</v>
      </c>
      <c r="H55" s="154">
        <f>IF(FN_MC!K53="","*",FN_MC!K53)</f>
        <v>111</v>
      </c>
      <c r="I55" s="132">
        <f>IF(FN_MC!O53="","*",FN_MC!O53)</f>
        <v>0.3125</v>
      </c>
      <c r="J55" s="132">
        <f>IF(FN_MC!P53="","*",FN_MC!P53)</f>
        <v>4.1666666666666664E-2</v>
      </c>
      <c r="K55" s="141" t="str">
        <f>IF(FN_MC!AK53="","*",FN_MC!AK53)</f>
        <v>TIN2</v>
      </c>
      <c r="L55" s="141" t="str">
        <f>IF(FN_MC!AM53="","*",FN_MC!AM53)</f>
        <v>TIN</v>
      </c>
      <c r="M55" s="141">
        <f>IF(FN_MC!AP53="","*",FN_MC!AP53)</f>
        <v>111</v>
      </c>
      <c r="N55" s="141" t="str">
        <f>IF(FN_MC!AM53="","*",FN_MC!AM53)</f>
        <v>TIN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E17</v>
      </c>
      <c r="F56" s="99" t="str">
        <f>IF(FN_MC!H54="","*",FN_MC!H54)</f>
        <v>ZDK1</v>
      </c>
      <c r="G56" s="99" t="str">
        <f>IF(FN_MC!M54="","*",FN_MC!M54)</f>
        <v>ZDK-ZVT</v>
      </c>
      <c r="H56" s="154">
        <f>IF(FN_MC!K54="","*",FN_MC!K54)</f>
        <v>251</v>
      </c>
      <c r="I56" s="132">
        <f>IF(FN_MC!O54="","*",FN_MC!O54)</f>
        <v>0.375</v>
      </c>
      <c r="J56" s="132">
        <f>IF(FN_MC!P54="","*",FN_MC!P54)</f>
        <v>0.125</v>
      </c>
      <c r="K56" s="141" t="str">
        <f>IF(FN_MC!AK54="","*",FN_MC!AK54)</f>
        <v>ZDK1</v>
      </c>
      <c r="L56" s="141" t="str">
        <f>IF(FN_MC!AM54="","*",FN_MC!AM54)</f>
        <v>ZDK-ZVT</v>
      </c>
      <c r="M56" s="141">
        <f>IF(FN_MC!AP54="","*",FN_MC!AP54)</f>
        <v>251</v>
      </c>
      <c r="N56" s="141" t="str">
        <f>IF(FN_MC!AM54="","*",FN_MC!AM54)</f>
        <v>ZDK-ZVT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1329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S1" workbookViewId="0">
      <selection sqref="A1:U3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6"/>
      <c r="B1" s="357"/>
      <c r="C1" s="358"/>
      <c r="L1" s="101"/>
      <c r="M1" s="124"/>
      <c r="N1" s="288"/>
      <c r="O1" s="288"/>
      <c r="P1" s="170"/>
      <c r="Q1" s="359" t="s">
        <v>1211</v>
      </c>
      <c r="R1" s="360"/>
      <c r="U1" s="102"/>
      <c r="V1" s="361" t="s">
        <v>1330</v>
      </c>
      <c r="W1" s="361"/>
      <c r="X1" s="361"/>
      <c r="Y1" s="104"/>
    </row>
    <row r="2" spans="1:25" s="100" customFormat="1" ht="11.25" customHeight="1">
      <c r="A2" s="105" t="s">
        <v>1331</v>
      </c>
      <c r="B2" s="105" t="s">
        <v>1326</v>
      </c>
      <c r="C2" s="105" t="s">
        <v>603</v>
      </c>
      <c r="D2" s="106" t="s">
        <v>1163</v>
      </c>
      <c r="E2" s="106" t="s">
        <v>1164</v>
      </c>
      <c r="F2" s="106" t="s">
        <v>1325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1332</v>
      </c>
      <c r="U2" s="108" t="s">
        <v>1166</v>
      </c>
      <c r="V2" s="103">
        <f ca="1">TODAY()-1</f>
        <v>45993</v>
      </c>
      <c r="W2" s="103">
        <f ca="1">V2-1</f>
        <v>45992</v>
      </c>
      <c r="X2" s="103">
        <f ca="1">W2-1</f>
        <v>45991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180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582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312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180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1130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582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>
        <f ca="1">_xlfn.XLOOKUP(G28&amp;$V$2,BS_CONTROLE[CHAVE],BS_CONTROLE[Quantidade_11],"-")</f>
        <v>1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180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1130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582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Higor</v>
      </c>
      <c r="U42" s="110" t="str">
        <f>IF(FN_MC!W44="","*",FN_MC!W44)</f>
        <v xml:space="preserve">Caminhão de solda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Oportunidade</v>
      </c>
      <c r="C45" s="109" t="str">
        <f>IF(FN_MC!Z47="","*",FN_MC!Z47)</f>
        <v>P1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BRUNO (TF-525)</v>
      </c>
      <c r="H45" s="110" t="str">
        <f>IF(FN_MC!F47="","*",FN_MC!F47)</f>
        <v>PDM - SOLDA</v>
      </c>
      <c r="I45" s="110" t="str">
        <f>IF(FN_MC!H47="","*",FN_MC!H47)</f>
        <v>TPC440</v>
      </c>
      <c r="J45" s="110" t="str">
        <f>IF(FN_MC!I47="","*",FN_MC!I47)</f>
        <v>-</v>
      </c>
      <c r="K45" s="110" t="str">
        <f>IF(FN_MC!M47="","*",FN_MC!M47)</f>
        <v>TPC-TVL</v>
      </c>
      <c r="L45" s="110" t="str">
        <f>IF(FN_MC!N47="","*",FN_MC!N47)</f>
        <v>TPC440</v>
      </c>
      <c r="M45" s="111">
        <f>IF(FN_MC!J47="","*",FN_MC!J47)</f>
        <v>74</v>
      </c>
      <c r="N45" s="290">
        <f>IF(FN_MC!K47="","*",FN_MC!K47)</f>
        <v>436</v>
      </c>
      <c r="O45" s="290" t="str">
        <f>IF(FN_MC!L47="","*",FN_MC!L47)</f>
        <v>-</v>
      </c>
      <c r="P45" s="111"/>
      <c r="Q45" s="128">
        <f>IF(FN_MC!O47="","*",FN_MC!O47)</f>
        <v>0.375</v>
      </c>
      <c r="R45" s="128">
        <f>IF(FN_MC!P47="","*",FN_MC!P47)</f>
        <v>6.25E-2</v>
      </c>
      <c r="S45" s="110" t="str">
        <f>IF(FN_MC!Q47="","*",CONCATENATE(FN_MC!Q47," ",FN_MC!R47))</f>
        <v>1 Nº DE SOLDA</v>
      </c>
      <c r="T45" s="110" t="str">
        <f>IF(FN_MC!V47="","*",FN_MC!V47)</f>
        <v xml:space="preserve">elton </v>
      </c>
      <c r="U45" s="110" t="str">
        <f>IF(FN_MC!W47="","*",FN_MC!W47)</f>
        <v xml:space="preserve">Execução de solda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Oportunidade</v>
      </c>
      <c r="C46" s="109" t="str">
        <f>IF(FN_MC!Z48="","*",FN_MC!Z48)</f>
        <v>P0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W48</v>
      </c>
      <c r="H46" s="110" t="str">
        <f>IF(FN_MC!F48="","*",FN_MC!F48)</f>
        <v>MECANIZAÇÃO - DOL</v>
      </c>
      <c r="I46" s="110" t="str">
        <f>IF(FN_MC!H48="","*",FN_MC!H48)</f>
        <v>TOM2</v>
      </c>
      <c r="J46" s="110" t="str">
        <f>IF(FN_MC!I48="","*",FN_MC!I48)</f>
        <v>TOM2</v>
      </c>
      <c r="K46" s="110" t="str">
        <f>IF(FN_MC!M48="","*",FN_MC!M48)</f>
        <v>TOM-TPC</v>
      </c>
      <c r="L46" s="110" t="str">
        <f>IF(FN_MC!N48="","*",FN_MC!N48)</f>
        <v>416TPC</v>
      </c>
      <c r="M46" s="111">
        <f>IF(FN_MC!J48="","*",FN_MC!J48)</f>
        <v>74</v>
      </c>
      <c r="N46" s="290">
        <f>IF(FN_MC!K48="","*",FN_MC!K48)</f>
        <v>416.2</v>
      </c>
      <c r="O46" s="290" t="str">
        <f>IF(FN_MC!L48="","*",FN_MC!L48)</f>
        <v>-</v>
      </c>
      <c r="P46" s="111"/>
      <c r="Q46" s="128">
        <f>IF(FN_MC!O48="","*",FN_MC!O48)</f>
        <v>0.39583333333333331</v>
      </c>
      <c r="R46" s="128">
        <f>IF(FN_MC!P48="","*",FN_MC!P48)</f>
        <v>8.3333333333333329E-2</v>
      </c>
      <c r="S46" s="110" t="str">
        <f>IF(FN_MC!Q48="","*",CONCATENATE(FN_MC!Q48," ",FN_MC!R48))</f>
        <v>1000 M</v>
      </c>
      <c r="T46" s="110" t="str">
        <f>IF(FN_MC!V48="","*",FN_MC!V48)</f>
        <v>Rodrigo</v>
      </c>
      <c r="U46" s="110" t="str">
        <f>IF(FN_MC!W48="","*",FN_MC!W48)</f>
        <v xml:space="preserve">Desguarnecimento ombro de lastro (DOL) 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ELSON (TF-526)</v>
      </c>
      <c r="H47" s="110" t="str">
        <f>IF(FN_MC!F49="","*",FN_MC!F49)</f>
        <v>PDM - SOLDA</v>
      </c>
      <c r="I47" s="110" t="str">
        <f>IF(FN_MC!H49="","*",FN_MC!H49)</f>
        <v>-</v>
      </c>
      <c r="J47" s="110" t="str">
        <f>IF(FN_MC!I49="","*",FN_MC!I49)</f>
        <v>-</v>
      </c>
      <c r="K47" s="110" t="str">
        <f>IF(FN_MC!M49="","*",FN_MC!M49)</f>
        <v>TIP</v>
      </c>
      <c r="L47" s="110" t="str">
        <f>IF(FN_MC!N49="","*",FN_MC!N49)</f>
        <v>TIP1</v>
      </c>
      <c r="M47" s="111">
        <f>IF(FN_MC!J49="","*",FN_MC!J49)</f>
        <v>74</v>
      </c>
      <c r="N47" s="290">
        <f>IF(FN_MC!K49="","*",FN_MC!K49)</f>
        <v>399.8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6.25E-2</v>
      </c>
      <c r="S47" s="110" t="str">
        <f>IF(FN_MC!Q49="","*",CONCATENATE(FN_MC!Q49," ",FN_MC!R49))</f>
        <v>1 Nº DE SOLDA</v>
      </c>
      <c r="T47" s="110" t="str">
        <f>IF(FN_MC!V49="","*",FN_MC!V49)</f>
        <v>elton</v>
      </c>
      <c r="U47" s="110" t="str">
        <f>IF(FN_MC!W49="","*",FN_MC!W49)</f>
        <v>Execução de solda (TIP1)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Oportunidade</v>
      </c>
      <c r="C48" s="109" t="str">
        <f>IF(FN_MC!Z50="","*",FN_MC!Z50)</f>
        <v>P1</v>
      </c>
      <c r="D48" s="110" t="str">
        <f>IF(FN_MC!S50="","*",FN_MC!S50)</f>
        <v>FERRONORTE</v>
      </c>
      <c r="E48" s="110" t="str">
        <f>IF(FN_MC!T50="","*",FN_MC!T50)</f>
        <v>TMI-TCS</v>
      </c>
      <c r="F48" s="110">
        <f>IF(FN_MC!B50="","*",FN_MC!B50)</f>
        <v>45995</v>
      </c>
      <c r="G48" s="110" t="str">
        <f>IF(FN_MC!D50="","*",FN_MC!D50)</f>
        <v>W50</v>
      </c>
      <c r="H48" s="110" t="str">
        <f>IF(FN_MC!F50="","*",FN_MC!F50)</f>
        <v>MODERNIZAÇÃO - PEDRA - DESCARGA</v>
      </c>
      <c r="I48" s="110" t="str">
        <f>IF(FN_MC!H50="","*",FN_MC!H50)</f>
        <v>TCS2</v>
      </c>
      <c r="J48" s="110" t="str">
        <f>IF(FN_MC!I50="","*",FN_MC!I50)</f>
        <v>TCS2</v>
      </c>
      <c r="K48" s="110" t="str">
        <f>IF(FN_MC!M50="","*",FN_MC!M50)</f>
        <v>TJA-TCS</v>
      </c>
      <c r="L48" s="110" t="str">
        <f>IF(FN_MC!N50="","*",FN_MC!N50)</f>
        <v>TJA277</v>
      </c>
      <c r="M48" s="111">
        <f>IF(FN_MC!J50="","*",FN_MC!J50)</f>
        <v>74</v>
      </c>
      <c r="N48" s="290">
        <f>IF(FN_MC!K50="","*",FN_MC!K50)</f>
        <v>273</v>
      </c>
      <c r="O48" s="290">
        <f>IF(FN_MC!L50="","*",FN_MC!L50)</f>
        <v>267</v>
      </c>
      <c r="P48" s="111"/>
      <c r="Q48" s="128">
        <f>IF(FN_MC!O50="","*",FN_MC!O50)</f>
        <v>0.35416666666666669</v>
      </c>
      <c r="R48" s="128">
        <f>IF(FN_MC!P50="","*",FN_MC!P50)</f>
        <v>6.25E-2</v>
      </c>
      <c r="S48" s="110" t="str">
        <f>IF(FN_MC!Q50="","*",CONCATENATE(FN_MC!Q50," ",FN_MC!R50))</f>
        <v>20 VAGÕES</v>
      </c>
      <c r="T48" s="110" t="str">
        <f>IF(FN_MC!V50="","*",FN_MC!V50)</f>
        <v>Herbert</v>
      </c>
      <c r="U48" s="110" t="str">
        <f>IF(FN_MC!W50="","*",FN_MC!W50)</f>
        <v>Descarga de brita DOL</v>
      </c>
      <c r="V48" s="112">
        <f ca="1">_xlfn.XLOOKUP(G48&amp;$V$2,BS_CONTROLE[CHAVE],BS_CONTROLE[Quantidade_11],"-")</f>
        <v>1130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P0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TID2</v>
      </c>
      <c r="J49" s="110" t="str">
        <f>IF(FN_MC!I51="","*",FN_MC!I51)</f>
        <v>TID2</v>
      </c>
      <c r="K49" s="110" t="str">
        <f>IF(FN_MC!M51="","*",FN_MC!M51)</f>
        <v>TID-TVI</v>
      </c>
      <c r="L49" s="110" t="str">
        <f>IF(FN_MC!N51="","*",FN_MC!N51)</f>
        <v>TID201</v>
      </c>
      <c r="M49" s="111">
        <f>IF(FN_MC!J51="","*",FN_MC!J51)</f>
        <v>74</v>
      </c>
      <c r="N49" s="290">
        <f>IF(FN_MC!K51="","*",FN_MC!K51)</f>
        <v>200</v>
      </c>
      <c r="O49" s="290">
        <f>IF(FN_MC!L51="","*",FN_MC!L51)</f>
        <v>194</v>
      </c>
      <c r="P49" s="111"/>
      <c r="Q49" s="128">
        <f>IF(FN_MC!O51="","*",FN_MC!O51)</f>
        <v>0.39583333333333331</v>
      </c>
      <c r="R49" s="128">
        <f>IF(FN_MC!P51="","*",FN_MC!P51)</f>
        <v>6.25E-2</v>
      </c>
      <c r="S49" s="110" t="str">
        <f>IF(FN_MC!Q51="","*",CONCATENATE(FN_MC!Q51," ",FN_MC!R51))</f>
        <v>840 M</v>
      </c>
      <c r="T49" s="110" t="str">
        <f>IF(FN_MC!V51="","*",FN_MC!V51)</f>
        <v>Saulo</v>
      </c>
      <c r="U49" s="110" t="str">
        <f>IF(FN_MC!W51="","*",FN_MC!W51)</f>
        <v>Socaria mecanizada</v>
      </c>
      <c r="V49" s="112">
        <f ca="1">_xlfn.XLOOKUP(G49&amp;$V$2,BS_CONTROLE[CHAVE],BS_CONTROLE[Quantidade_11],"-")</f>
        <v>582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Oportunidade</v>
      </c>
      <c r="C50" s="109" t="str">
        <f>IF(FN_MC!Z52="","*",FN_MC!Z52)</f>
        <v>P2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FRANCISCO (TF-670)</v>
      </c>
      <c r="H50" s="110" t="str">
        <f>IF(FN_MC!F52="","*",FN_MC!F52)</f>
        <v>PDM - SOLDA</v>
      </c>
      <c r="I50" s="110" t="str">
        <f>IF(FN_MC!H52="","*",FN_MC!H52)</f>
        <v>TQIK73</v>
      </c>
      <c r="J50" s="110" t="str">
        <f>IF(FN_MC!I52="","*",FN_MC!I52)</f>
        <v>-</v>
      </c>
      <c r="K50" s="110" t="str">
        <f>IF(FN_MC!M52="","*",FN_MC!M52)</f>
        <v>TQI-TSP</v>
      </c>
      <c r="L50" s="110" t="str">
        <f>IF(FN_MC!N52="","*",FN_MC!N52)</f>
        <v>TQIK73</v>
      </c>
      <c r="M50" s="111">
        <f>IF(FN_MC!J52="","*",FN_MC!J52)</f>
        <v>74</v>
      </c>
      <c r="N50" s="290">
        <f>IF(FN_MC!K52="","*",FN_MC!K52)</f>
        <v>64.563999999999993</v>
      </c>
      <c r="O50" s="290">
        <f>IF(FN_MC!L52="","*",FN_MC!L52)</f>
        <v>63.7</v>
      </c>
      <c r="P50" s="111"/>
      <c r="Q50" s="128">
        <f>IF(FN_MC!O52="","*",FN_MC!O52)</f>
        <v>0.375</v>
      </c>
      <c r="R50" s="128">
        <f>IF(FN_MC!P52="","*",FN_MC!P52)</f>
        <v>6.25E-2</v>
      </c>
      <c r="S50" s="110" t="str">
        <f>IF(FN_MC!Q52="","*",CONCATENATE(FN_MC!Q52," ",FN_MC!R52))</f>
        <v>1 Nº DE SOLDA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2</v>
      </c>
      <c r="W50" s="112">
        <f ca="1">_xlfn.XLOOKUP(G50&amp;$W$2,BS_CONTROLE[CHAVE],BS_CONTROLE[Quantidade_11],"-")</f>
        <v>1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A60</v>
      </c>
      <c r="H51" s="110" t="str">
        <f>IF(FN_MC!F53="","*",FN_MC!F53)</f>
        <v>DETECÇÃO - RONDA 7 DIAS</v>
      </c>
      <c r="I51" s="110" t="str">
        <f>IF(FN_MC!H53="","*",FN_MC!H53)</f>
        <v>TIN2</v>
      </c>
      <c r="J51" s="110" t="str">
        <f>IF(FN_MC!I53="","*",FN_MC!I53)</f>
        <v>TMI</v>
      </c>
      <c r="K51" s="110" t="str">
        <f>IF(FN_MC!M53="","*",FN_MC!M53)</f>
        <v>TIN</v>
      </c>
      <c r="L51" s="110" t="str">
        <f>IF(FN_MC!N53="","*",FN_MC!N53)</f>
        <v>TIN1</v>
      </c>
      <c r="M51" s="111">
        <f>IF(FN_MC!J53="","*",FN_MC!J53)</f>
        <v>74</v>
      </c>
      <c r="N51" s="290">
        <f>IF(FN_MC!K53="","*",FN_MC!K53)</f>
        <v>111</v>
      </c>
      <c r="O51" s="290" t="str">
        <f>IF(FN_MC!L53="","*",FN_MC!L53)</f>
        <v>-</v>
      </c>
      <c r="P51" s="111"/>
      <c r="Q51" s="128">
        <f>IF(FN_MC!O53="","*",FN_MC!O53)</f>
        <v>0.3125</v>
      </c>
      <c r="R51" s="128">
        <f>IF(FN_MC!P53="","*",FN_MC!P53)</f>
        <v>4.1666666666666664E-2</v>
      </c>
      <c r="S51" s="110" t="str">
        <f>IF(FN_MC!Q53="","*",CONCATENATE(FN_MC!Q53," ",FN_MC!R53))</f>
        <v>110 KM</v>
      </c>
      <c r="T51" s="110" t="str">
        <f>IF(FN_MC!V53="","*",FN_MC!V53)</f>
        <v>Miguel</v>
      </c>
      <c r="U51" s="110" t="str">
        <f>IF(FN_MC!W53="","*",FN_MC!W53)</f>
        <v>Ronda 7 dias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180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P1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E17</v>
      </c>
      <c r="H52" s="110" t="str">
        <f>IF(FN_MC!F54="","*",FN_MC!F54)</f>
        <v>CAMINHÃO DE SOLDA</v>
      </c>
      <c r="I52" s="110" t="str">
        <f>IF(FN_MC!H54="","*",FN_MC!H54)</f>
        <v>ZDK1</v>
      </c>
      <c r="J52" s="110" t="str">
        <f>IF(FN_MC!I54="","*",FN_MC!I54)</f>
        <v>ZDK1</v>
      </c>
      <c r="K52" s="110" t="str">
        <f>IF(FN_MC!M54="","*",FN_MC!M54)</f>
        <v>ZDK-ZVT</v>
      </c>
      <c r="L52" s="110" t="str">
        <f>IF(FN_MC!N54="","*",FN_MC!N54)</f>
        <v>ZDK1/ZDKZVT</v>
      </c>
      <c r="M52" s="111">
        <f>IF(FN_MC!J54="","*",FN_MC!J54)</f>
        <v>78</v>
      </c>
      <c r="N52" s="290">
        <f>IF(FN_MC!K54="","*",FN_MC!K54)</f>
        <v>251</v>
      </c>
      <c r="O52" s="290">
        <f>IF(FN_MC!L54="","*",FN_MC!L54)</f>
        <v>244</v>
      </c>
      <c r="P52" s="111"/>
      <c r="Q52" s="128">
        <f>IF(FN_MC!O54="","*",FN_MC!O54)</f>
        <v>0.375</v>
      </c>
      <c r="R52" s="128">
        <f>IF(FN_MC!P54="","*",FN_MC!P54)</f>
        <v>0.125</v>
      </c>
      <c r="S52" s="110" t="str">
        <f>IF(FN_MC!Q54="","*",CONCATENATE(FN_MC!Q54," ",FN_MC!R54))</f>
        <v>3 Nº DE SOLDA</v>
      </c>
      <c r="T52" s="110" t="str">
        <f>IF(FN_MC!V54="","*",FN_MC!V54)</f>
        <v>herbert</v>
      </c>
      <c r="U52" s="110" t="str">
        <f>IF(FN_MC!W54="","*",FN_MC!W54)</f>
        <v xml:space="preserve">Execução de solda </v>
      </c>
      <c r="V52" s="112">
        <f ca="1">_xlfn.XLOOKUP(G52&amp;$V$2,BS_CONTROLE[CHAVE],BS_CONTROLE[Quantidade_11],"-")</f>
        <v>5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0" t="str">
        <f>IF(FN_MC!K55="","*",FN_MC!K55)</f>
        <v>*</v>
      </c>
      <c r="O53" s="290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0" t="str">
        <f>IF(FN_MC!K56="","*",FN_MC!K56)</f>
        <v>*</v>
      </c>
      <c r="O54" s="290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1333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1334</v>
      </c>
      <c r="C2" s="95" t="s">
        <v>1148</v>
      </c>
      <c r="D2" s="95" t="s">
        <v>1150</v>
      </c>
      <c r="E2" s="95" t="s">
        <v>1335</v>
      </c>
      <c r="F2" s="95" t="s">
        <v>1336</v>
      </c>
      <c r="G2" s="95" t="s">
        <v>1337</v>
      </c>
      <c r="H2" s="95" t="s">
        <v>1338</v>
      </c>
      <c r="I2" s="95" t="s">
        <v>1339</v>
      </c>
      <c r="J2" s="95" t="s">
        <v>1340</v>
      </c>
      <c r="K2" s="131" t="s">
        <v>1341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ACIONAMENTO</v>
      </c>
      <c r="J42" s="122">
        <f>IF(FN_MC!AA44="","*",FN_MC!AA44)</f>
        <v>1</v>
      </c>
      <c r="K42" s="134">
        <f>IF(FN_MC!AD44="","*",FN_MC!AD44)</f>
        <v>0.33333333333333331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*</v>
      </c>
      <c r="C45" s="121">
        <f>IF(FN_MC!B47="","*",FN_MC!B47)</f>
        <v>45995</v>
      </c>
      <c r="D45" s="121" t="str">
        <f>IF(FN_MC!D47="","*",FN_MC!D47)</f>
        <v>BRUNO (TF-525)</v>
      </c>
      <c r="E45" s="121" t="str">
        <f>IF(FN_MC!H47="","*",FN_MC!H47)</f>
        <v>TPC440</v>
      </c>
      <c r="F45" s="137" t="str">
        <f>IF(FN_MC!M47="","*",FN_MC!M47)</f>
        <v>TPC-TVL</v>
      </c>
      <c r="G45" s="121" t="str">
        <f>IF(FN_MC!I47="","*",FN_MC!I47)</f>
        <v>-</v>
      </c>
      <c r="H45" s="121" t="str">
        <f>IF(FN_MC!AB47="","*",FN_MC!AB47)</f>
        <v>-</v>
      </c>
      <c r="I45" s="121" t="str">
        <f>IF(FN_MC!AC47="","*",FN_MC!AC47)</f>
        <v>-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*</v>
      </c>
      <c r="C46" s="121">
        <f>IF(FN_MC!B48="","*",FN_MC!B48)</f>
        <v>45995</v>
      </c>
      <c r="D46" s="121" t="str">
        <f>IF(FN_MC!D48="","*",FN_MC!D48)</f>
        <v>W48</v>
      </c>
      <c r="E46" s="121" t="str">
        <f>IF(FN_MC!H48="","*",FN_MC!H48)</f>
        <v>TOM2</v>
      </c>
      <c r="F46" s="137" t="str">
        <f>IF(FN_MC!M48="","*",FN_MC!M48)</f>
        <v>TOM-TPC</v>
      </c>
      <c r="G46" s="121" t="str">
        <f>IF(FN_MC!I48="","*",FN_MC!I48)</f>
        <v>TOM2</v>
      </c>
      <c r="H46" s="121" t="str">
        <f>IF(FN_MC!AB48="","*",FN_MC!AB48)</f>
        <v>FIXO</v>
      </c>
      <c r="I46" s="121" t="str">
        <f>IF(FN_MC!AC48="","*",FN_MC!AC48)</f>
        <v>-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*</v>
      </c>
      <c r="C47" s="121">
        <f>IF(FN_MC!B49="","*",FN_MC!B49)</f>
        <v>45995</v>
      </c>
      <c r="D47" s="121" t="str">
        <f>IF(FN_MC!D49="","*",FN_MC!D49)</f>
        <v>ELSON (TF-526)</v>
      </c>
      <c r="E47" s="121" t="str">
        <f>IF(FN_MC!H49="","*",FN_MC!H49)</f>
        <v>-</v>
      </c>
      <c r="F47" s="137" t="str">
        <f>IF(FN_MC!M49="","*",FN_MC!M49)</f>
        <v>TIP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*</v>
      </c>
      <c r="C48" s="121">
        <f>IF(FN_MC!B50="","*",FN_MC!B50)</f>
        <v>45995</v>
      </c>
      <c r="D48" s="121" t="str">
        <f>IF(FN_MC!D50="","*",FN_MC!D50)</f>
        <v>W50</v>
      </c>
      <c r="E48" s="121" t="str">
        <f>IF(FN_MC!H50="","*",FN_MC!H50)</f>
        <v>TCS2</v>
      </c>
      <c r="F48" s="137" t="str">
        <f>IF(FN_MC!M50="","*",FN_MC!M50)</f>
        <v>TJA-TCS</v>
      </c>
      <c r="G48" s="121" t="str">
        <f>IF(FN_MC!I50="","*",FN_MC!I50)</f>
        <v>TCS2</v>
      </c>
      <c r="H48" s="121" t="str">
        <f>IF(FN_MC!AB50="","*",FN_MC!AB50)</f>
        <v>FIXO</v>
      </c>
      <c r="I48" s="121" t="str">
        <f>IF(FN_MC!AC50="","*",FN_MC!AC50)</f>
        <v>-</v>
      </c>
      <c r="J48" s="122" t="str">
        <f>IF(FN_MC!AA50="","*",FN_MC!AA50)</f>
        <v>2 Alex e Maicon</v>
      </c>
      <c r="K48" s="134">
        <f>IF(FN_MC!AD50="","*",FN_MC!AD50)</f>
        <v>0.29166666666666669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45995</v>
      </c>
      <c r="D49" s="121" t="str">
        <f>IF(FN_MC!D51="","*",FN_MC!D51)</f>
        <v>V86</v>
      </c>
      <c r="E49" s="121" t="str">
        <f>IF(FN_MC!H51="","*",FN_MC!H51)</f>
        <v>TID2</v>
      </c>
      <c r="F49" s="137" t="str">
        <f>IF(FN_MC!M51="","*",FN_MC!M51)</f>
        <v>TID-TVI</v>
      </c>
      <c r="G49" s="121" t="str">
        <f>IF(FN_MC!I51="","*",FN_MC!I51)</f>
        <v>TID2</v>
      </c>
      <c r="H49" s="121" t="str">
        <f>IF(FN_MC!AB51="","*",FN_MC!AB51)</f>
        <v>FIXO</v>
      </c>
      <c r="I49" s="121" t="str">
        <f>IF(FN_MC!AC51="","*",FN_MC!AC51)</f>
        <v>ACIONAMENTO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>
        <f>IF(FN_MC!B52="","*",FN_MC!B52)</f>
        <v>45995</v>
      </c>
      <c r="D50" s="121" t="str">
        <f>IF(FN_MC!D52="","*",FN_MC!D52)</f>
        <v>FRANCISCO (TF-670)</v>
      </c>
      <c r="E50" s="121" t="str">
        <f>IF(FN_MC!H52="","*",FN_MC!H52)</f>
        <v>TQIK73</v>
      </c>
      <c r="F50" s="137" t="str">
        <f>IF(FN_MC!M52="","*",FN_MC!M52)</f>
        <v>TQI-TSP</v>
      </c>
      <c r="G50" s="121" t="str">
        <f>IF(FN_MC!I52="","*",FN_MC!I52)</f>
        <v>-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*</v>
      </c>
      <c r="C51" s="121">
        <f>IF(FN_MC!B53="","*",FN_MC!B53)</f>
        <v>45995</v>
      </c>
      <c r="D51" s="121" t="str">
        <f>IF(FN_MC!D53="","*",FN_MC!D53)</f>
        <v>A60</v>
      </c>
      <c r="E51" s="121" t="str">
        <f>IF(FN_MC!H53="","*",FN_MC!H53)</f>
        <v>TIN2</v>
      </c>
      <c r="F51" s="137" t="str">
        <f>IF(FN_MC!M53="","*",FN_MC!M53)</f>
        <v>TIN</v>
      </c>
      <c r="G51" s="121" t="str">
        <f>IF(FN_MC!I53="","*",FN_MC!I53)</f>
        <v>TMI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E17</v>
      </c>
      <c r="E52" s="121" t="str">
        <f>IF(FN_MC!H54="","*",FN_MC!H54)</f>
        <v>ZDK1</v>
      </c>
      <c r="F52" s="137" t="str">
        <f>IF(FN_MC!M54="","*",FN_MC!M54)</f>
        <v>ZDK-ZVT</v>
      </c>
      <c r="G52" s="121" t="str">
        <f>IF(FN_MC!I54="","*",FN_MC!I54)</f>
        <v>ZDK1</v>
      </c>
      <c r="H52" s="121" t="str">
        <f>IF(FN_MC!AB54="","*",FN_MC!AB54)</f>
        <v>-</v>
      </c>
      <c r="I52" s="121" t="str">
        <f>IF(FN_MC!AC54="","*",FN_MC!AC54)</f>
        <v>-</v>
      </c>
      <c r="J52" s="122" t="str">
        <f>IF(FN_MC!AA54="","*",FN_MC!AA54)</f>
        <v>-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62" t="s">
        <v>1342</v>
      </c>
      <c r="C2" s="362"/>
      <c r="D2" s="362"/>
      <c r="E2" s="362"/>
    </row>
    <row r="3" spans="2:5" ht="15" customHeight="1">
      <c r="B3" s="363"/>
      <c r="C3" s="363"/>
      <c r="D3" s="363"/>
      <c r="E3" s="363"/>
    </row>
    <row r="4" spans="2:5">
      <c r="B4" s="319" t="s">
        <v>1343</v>
      </c>
      <c r="C4" s="319" t="s">
        <v>1344</v>
      </c>
      <c r="D4" s="319" t="s">
        <v>1345</v>
      </c>
      <c r="E4" s="319" t="s">
        <v>1346</v>
      </c>
    </row>
    <row r="5" spans="2:5">
      <c r="B5" s="320"/>
      <c r="C5" s="320"/>
      <c r="D5" s="320"/>
      <c r="E5" s="320"/>
    </row>
    <row r="6" spans="2:5">
      <c r="B6" s="320"/>
      <c r="C6" s="320"/>
      <c r="D6" s="320"/>
      <c r="E6" s="320"/>
    </row>
    <row r="7" spans="2:5">
      <c r="B7" s="320"/>
      <c r="C7" s="320"/>
      <c r="D7" s="320"/>
      <c r="E7" s="320"/>
    </row>
    <row r="8" spans="2:5">
      <c r="B8" s="320"/>
      <c r="C8" s="320"/>
      <c r="D8" s="320"/>
      <c r="E8" s="320"/>
    </row>
    <row r="9" spans="2:5">
      <c r="B9" s="320"/>
      <c r="C9" s="320"/>
      <c r="D9" s="320"/>
      <c r="E9" s="320"/>
    </row>
    <row r="10" spans="2:5">
      <c r="B10" s="320"/>
      <c r="C10" s="320"/>
      <c r="D10" s="320"/>
      <c r="E10" s="320"/>
    </row>
    <row r="11" spans="2:5">
      <c r="B11" s="320"/>
      <c r="C11" s="320"/>
      <c r="D11" s="320"/>
      <c r="E11" s="320"/>
    </row>
    <row r="12" spans="2:5">
      <c r="B12" s="320"/>
      <c r="C12" s="320"/>
      <c r="D12" s="320"/>
      <c r="E12" s="320"/>
    </row>
    <row r="13" spans="2:5">
      <c r="B13" s="320"/>
      <c r="C13" s="320"/>
      <c r="D13" s="320"/>
      <c r="E13" s="320"/>
    </row>
    <row r="14" spans="2:5">
      <c r="B14" s="320"/>
      <c r="C14" s="320"/>
      <c r="D14" s="320"/>
      <c r="E14" s="320"/>
    </row>
    <row r="15" spans="2:5">
      <c r="B15" s="320"/>
      <c r="C15" s="320"/>
      <c r="D15" s="320"/>
      <c r="E15" s="320"/>
    </row>
    <row r="16" spans="2:5">
      <c r="B16" s="320"/>
      <c r="C16" s="320"/>
      <c r="D16" s="320"/>
      <c r="E16" s="320"/>
    </row>
    <row r="17" spans="2:5">
      <c r="B17" s="320"/>
      <c r="C17" s="320"/>
      <c r="D17" s="320"/>
      <c r="E17" s="320"/>
    </row>
    <row r="18" spans="2:5">
      <c r="B18" s="320"/>
      <c r="C18" s="320"/>
      <c r="D18" s="320"/>
      <c r="E18" s="320"/>
    </row>
    <row r="19" spans="2:5">
      <c r="B19" s="320"/>
      <c r="C19" s="320"/>
      <c r="D19" s="320"/>
      <c r="E19" s="320"/>
    </row>
    <row r="20" spans="2:5">
      <c r="B20" s="320"/>
      <c r="C20" s="320"/>
      <c r="D20" s="320"/>
      <c r="E20" s="320"/>
    </row>
    <row r="21" spans="2:5">
      <c r="B21" s="320"/>
      <c r="C21" s="320"/>
      <c r="D21" s="320"/>
      <c r="E21" s="320"/>
    </row>
    <row r="22" spans="2:5">
      <c r="B22" s="320"/>
      <c r="C22" s="320"/>
      <c r="D22" s="320"/>
      <c r="E22" s="320"/>
    </row>
    <row r="23" spans="2:5">
      <c r="B23" s="320"/>
      <c r="C23" s="320"/>
      <c r="D23" s="320"/>
      <c r="E23" s="320"/>
    </row>
    <row r="24" spans="2:5">
      <c r="B24" s="320"/>
      <c r="C24" s="320"/>
      <c r="D24" s="320"/>
      <c r="E24" s="320"/>
    </row>
    <row r="25" spans="2:5">
      <c r="B25" s="320"/>
      <c r="C25" s="320"/>
      <c r="D25" s="320"/>
      <c r="E25" s="320"/>
    </row>
    <row r="26" spans="2:5">
      <c r="B26" s="320"/>
      <c r="C26" s="320"/>
      <c r="D26" s="320"/>
      <c r="E26" s="320"/>
    </row>
    <row r="27" spans="2:5">
      <c r="B27" s="320"/>
      <c r="C27" s="320"/>
      <c r="D27" s="320"/>
      <c r="E27" s="320"/>
    </row>
    <row r="28" spans="2:5">
      <c r="B28" s="320"/>
      <c r="C28" s="320"/>
      <c r="D28" s="320"/>
      <c r="E28" s="320"/>
    </row>
    <row r="29" spans="2:5">
      <c r="B29" s="320"/>
      <c r="C29" s="320"/>
      <c r="D29" s="320"/>
      <c r="E29" s="320"/>
    </row>
    <row r="30" spans="2:5">
      <c r="B30" s="320"/>
      <c r="C30" s="320"/>
      <c r="D30" s="320"/>
      <c r="E30" s="320"/>
    </row>
    <row r="31" spans="2:5">
      <c r="B31" s="320"/>
      <c r="C31" s="320"/>
      <c r="D31" s="320"/>
      <c r="E31" s="320"/>
    </row>
    <row r="32" spans="2:5">
      <c r="B32" s="320"/>
      <c r="C32" s="320"/>
      <c r="D32" s="320"/>
      <c r="E32" s="320"/>
    </row>
  </sheetData>
  <mergeCells count="1">
    <mergeCell ref="B2:E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2" t="s">
        <v>1347</v>
      </c>
      <c r="D1" s="362"/>
      <c r="E1" s="362"/>
      <c r="F1" s="362"/>
      <c r="G1" s="362"/>
      <c r="H1" s="362"/>
    </row>
    <row r="2" spans="3:8" ht="15" customHeight="1">
      <c r="C2" s="362"/>
      <c r="D2" s="362"/>
      <c r="E2" s="362"/>
      <c r="F2" s="362"/>
      <c r="G2" s="362"/>
      <c r="H2" s="362"/>
    </row>
    <row r="3" spans="3:8" ht="15" customHeight="1">
      <c r="C3" s="319" t="s">
        <v>701</v>
      </c>
      <c r="D3" s="319" t="s">
        <v>1348</v>
      </c>
      <c r="E3" s="319" t="s">
        <v>1349</v>
      </c>
      <c r="F3" s="319" t="s">
        <v>1350</v>
      </c>
      <c r="G3" s="319" t="s">
        <v>1351</v>
      </c>
      <c r="H3" s="319" t="s">
        <v>1352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2025-12-03T14:34:14Z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