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72" documentId="8_{B6337239-1A00-434D-AAD0-422EA1FEB5AE}" xr6:coauthVersionLast="47" xr6:coauthVersionMax="47" xr10:uidLastSave="{92E2A3C1-0A03-47E7-AAA9-D2A264367A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5" i="1" l="1" a="1"/>
  <c r="H95" i="1" s="1"/>
  <c r="H93" i="1" a="1"/>
  <c r="H93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3" i="1" l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<sst xmlns="http://schemas.openxmlformats.org/spreadsheetml/2006/main" count="4688" uniqueCount="1131">
  <si>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</si>
  <si>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</si>
  <si>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</si>
  <si>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</si>
  <si>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</si>
  <si>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</si>
  <si>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</si>
  <si>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</si>
  <si>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</si>
  <si>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</si>
  <si>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</si>
  <si>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</si>
  <si>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</si>
  <si>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</si>
  <si>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</si>
  <si>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</si>
  <si>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</si>
  <si>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</si>
  <si>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</si>
  <si>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</si>
  <si>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</si>
  <si>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</si>
  <si>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</si>
  <si>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</si>
  <si>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</si>
  <si>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</si>
  <si>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</si>
  <si>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</si>
  <si>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</si>
  <si>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</si>
  <si>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</si>
  <si>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</si>
  <si>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</si>
  <si>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</si>
  <si>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</si>
  <si>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</si>
  <si>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</si>
  <si>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</si>
  <si>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</si>
  <si>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</si>
  <si>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</si>
  <si>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</si>
  <si>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</si>
  <si>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</si>
  <si>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</si>
  <si>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</si>
  <si>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</si>
  <si>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</si>
  <si>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</si>
  <si>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</si>
  <si>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</si>
  <si>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</si>
  <si>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</si>
  <si>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</si>
  <si>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</si>
  <si>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</si>
  <si>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</si>
  <si>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</si>
  <si>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</si>
  <si>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</si>
  <si>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</si>
  <si>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</si>
  <si>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</si>
  <si>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</si>
  <si>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</si>
  <si>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</si>
  <si>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</si>
  <si>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</si>
  <si>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</si>
  <si>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</si>
  <si>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</si>
  <si>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</si>
  <si>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</si>
  <si>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</si>
  <si>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</si>
  <si>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</si>
  <si>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</si>
  <si>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</si>
  <si>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</si>
  <si>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</si>
  <si>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</si>
  <si>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</si>
  <si>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</si>
  <si>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</si>
  <si>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</si>
  <si>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</si>
  <si>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</si>
  <si>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</si>
  <si>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</si>
  <si>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</si>
  <si>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</si>
  <si>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</si>
  <si>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</si>
  <si>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</si>
  <si>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</si>
  <si>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</si>
  <si>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</si>
  <si>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</si>
  <si>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</si>
  <si>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</si>
  <si>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</si>
  <si>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</si>
  <si>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</si>
  <si>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</si>
  <si>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</si>
  <si>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</si>
  <si>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</si>
  <si>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</si>
  <si>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</si>
  <si>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</si>
  <si>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</si>
  <si>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</si>
  <si>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</si>
  <si>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</si>
  <si>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</si>
  <si>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</si>
  <si>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</si>
  <si>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</si>
  <si>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</si>
  <si>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</si>
  <si>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</si>
  <si>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</si>
  <si>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</si>
  <si>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</si>
  <si>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</si>
  <si>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</si>
  <si>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</si>
  <si>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</si>
  <si>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</si>
  <si>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</si>
  <si>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</si>
  <si>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</si>
  <si>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</si>
  <si>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</si>
  <si>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</si>
  <si>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</si>
  <si>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</si>
  <si>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</si>
  <si>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</si>
  <si>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</si>
  <si>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</si>
  <si>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</si>
  <si>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</si>
  <si>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</si>
  <si>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</si>
  <si>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</si>
  <si>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</si>
  <si>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</si>
  <si>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</si>
  <si>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</si>
  <si>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</si>
  <si>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</si>
  <si>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</si>
  <si>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</si>
  <si>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</si>
  <si>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</si>
  <si>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</si>
  <si>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</si>
  <si>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</si>
  <si>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</si>
  <si>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</si>
  <si>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</si>
  <si>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</si>
  <si>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</si>
  <si>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</si>
  <si>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</si>
  <si>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</si>
  <si>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</si>
  <si>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</si>
  <si>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</si>
  <si>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</si>
  <si>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</si>
  <si>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</si>
  <si>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</si>
  <si>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</si>
  <si>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</si>
  <si>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</si>
  <si>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</si>
  <si>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</si>
  <si>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</si>
  <si>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</si>
  <si>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</si>
  <si>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</si>
  <si>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</si>
  <si>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</si>
  <si>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</si>
  <si>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</si>
  <si>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</si>
  <si>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</si>
  <si>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</si>
  <si>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</si>
  <si>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</si>
  <si>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</si>
  <si>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</si>
  <si>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</si>
  <si>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</si>
  <si>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</si>
  <si>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</si>
  <si>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</si>
  <si>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</si>
  <si>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</si>
  <si>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</si>
  <si>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</si>
  <si>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</si>
  <si>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</si>
  <si>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</si>
  <si>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</si>
  <si>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</si>
  <si>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</si>
  <si>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</si>
  <si>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</si>
  <si>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</si>
  <si>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</si>
  <si>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</si>
  <si>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</si>
  <si>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</si>
  <si>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</si>
  <si>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</si>
  <si>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</si>
  <si>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</si>
  <si>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</si>
  <si>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</si>
  <si>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</si>
  <si>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</si>
  <si>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</si>
  <si>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</si>
  <si>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</si>
  <si>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</si>
  <si>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</si>
  <si>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</si>
  <si>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</si>
  <si>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</si>
  <si>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</si>
  <si>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</si>
  <si>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</si>
  <si>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</si>
  <si>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</si>
  <si>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</si>
  <si>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</si>
  <si>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</si>
  <si>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</si>
  <si>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</si>
  <si>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</si>
  <si>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</si>
  <si>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</si>
  <si>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</si>
  <si>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</si>
  <si>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</si>
  <si>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</si>
  <si>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</si>
  <si>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</si>
  <si>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</si>
  <si>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</si>
  <si>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</si>
  <si>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</si>
  <si>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</si>
  <si>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</si>
  <si>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</si>
  <si>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</si>
  <si>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</si>
  <si>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</si>
  <si>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</si>
  <si>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</si>
  <si>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</si>
  <si>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</si>
  <si>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</si>
  <si>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</si>
  <si>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</si>
  <si>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</si>
  <si>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</si>
  <si>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</si>
  <si>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</si>
  <si>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</si>
  <si>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</si>
  <si>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</si>
  <si>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</si>
  <si>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</si>
  <si>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</si>
  <si>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</si>
  <si>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</si>
  <si>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</si>
  <si>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</si>
  <si>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</si>
  <si>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</si>
  <si>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</si>
  <si>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</si>
  <si>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</si>
  <si>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</si>
  <si>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</si>
  <si>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</si>
  <si>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</si>
  <si>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</si>
  <si>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</si>
  <si>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</si>
  <si>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</si>
  <si>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</si>
  <si>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</si>
  <si>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</si>
  <si>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</si>
  <si>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</si>
  <si>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</si>
  <si>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</si>
  <si>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</si>
  <si>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</si>
  <si>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</si>
  <si>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</si>
  <si>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</si>
  <si>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</si>
  <si>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</si>
  <si>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</si>
  <si>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</si>
  <si>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</si>
  <si>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</si>
  <si>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</si>
  <si>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</si>
  <si>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</si>
  <si>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</si>
  <si>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</si>
  <si>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</si>
  <si>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</si>
  <si>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</si>
  <si>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</si>
  <si>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</si>
  <si>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</si>
  <si>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</si>
  <si>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</si>
  <si>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</si>
  <si>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</si>
  <si>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</si>
  <si>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</si>
  <si>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</si>
  <si>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</si>
  <si>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</si>
  <si>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</si>
  <si>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</si>
  <si>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</si>
  <si>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</si>
  <si>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</si>
  <si>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</si>
  <si>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</si>
  <si>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</si>
  <si>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</si>
  <si>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</si>
  <si>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</si>
  <si>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</si>
  <si>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</si>
  <si>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</si>
  <si>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</si>
  <si>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</si>
  <si>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</si>
  <si>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</si>
  <si>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</si>
  <si>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</si>
  <si>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</si>
  <si>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</si>
  <si>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</si>
  <si>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</si>
  <si>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</si>
  <si>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</si>
  <si>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</si>
  <si>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</si>
  <si>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</si>
  <si>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</si>
  <si>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</si>
  <si>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</si>
  <si>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</si>
  <si>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</si>
  <si>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</si>
  <si>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</si>
  <si>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</si>
  <si>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</si>
  <si>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</si>
  <si>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</si>
  <si>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</si>
  <si>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</si>
  <si>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</si>
  <si>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</si>
  <si>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</si>
  <si>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</si>
  <si>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</si>
  <si>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</si>
  <si>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</si>
  <si>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</si>
  <si>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</si>
  <si>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</si>
  <si>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</si>
  <si>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</si>
  <si>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</si>
  <si>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</si>
  <si>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</si>
  <si>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</si>
  <si>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</si>
  <si>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</si>
  <si>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</si>
  <si>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</si>
  <si>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</si>
  <si>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</si>
  <si>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</si>
  <si>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</si>
  <si>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</si>
  <si>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</si>
  <si>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</si>
  <si>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</si>
  <si>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</si>
  <si>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</si>
  <si>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</si>
  <si>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</si>
  <si>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</si>
  <si>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</si>
  <si>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</si>
  <si>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</si>
  <si>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</si>
  <si>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</si>
  <si>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</si>
  <si>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</si>
  <si>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</si>
  <si>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</si>
  <si>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</si>
  <si>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</si>
  <si>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</si>
  <si>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</si>
  <si>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</si>
  <si>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</si>
  <si>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</si>
  <si>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</si>
  <si>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</si>
  <si>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</si>
  <si>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</si>
  <si>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</si>
  <si>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</si>
  <si>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</si>
  <si>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</si>
  <si>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</si>
  <si>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</si>
  <si>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</si>
  <si>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</si>
  <si>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</si>
  <si>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</si>
  <si>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</si>
  <si>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</si>
  <si>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</si>
  <si>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</si>
  <si>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</si>
  <si>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</si>
  <si>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</si>
  <si>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</si>
  <si>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</si>
  <si>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</si>
  <si>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</si>
  <si>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</si>
  <si>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</si>
  <si>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</si>
  <si>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</si>
  <si>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</si>
  <si>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</si>
  <si>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</si>
  <si>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</si>
  <si>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</si>
  <si>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</si>
  <si>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</si>
  <si>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</si>
  <si>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</si>
  <si>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</si>
  <si>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</si>
  <si>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</si>
  <si>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</si>
  <si>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</si>
  <si>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</si>
  <si>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</si>
  <si>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</si>
  <si>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</si>
  <si>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</si>
  <si>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</si>
  <si>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</si>
  <si>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</si>
  <si>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</si>
  <si>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</si>
  <si>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</si>
  <si>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</si>
  <si>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</si>
  <si>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</si>
  <si>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</si>
  <si>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</si>
  <si>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</si>
  <si>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</si>
  <si>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</si>
  <si>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</si>
  <si>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</si>
  <si>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</si>
  <si>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</si>
  <si>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</si>
  <si>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</si>
  <si>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</si>
  <si>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</si>
  <si>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</si>
  <si>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</si>
  <si>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</si>
  <si>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</si>
  <si>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</si>
  <si>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</si>
  <si>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</si>
  <si>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</si>
  <si>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</si>
  <si>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</si>
  <si>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</si>
  <si>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</si>
  <si>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</si>
  <si>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</si>
  <si>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</si>
  <si>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</si>
  <si>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</si>
  <si>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</si>
  <si>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</si>
  <si>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</si>
  <si>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</si>
  <si>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</si>
  <si>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</si>
  <si>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</si>
  <si>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</si>
  <si>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</si>
  <si>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</si>
  <si>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</si>
  <si>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</si>
  <si>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</si>
  <si>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</si>
  <si>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</si>
  <si>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</si>
  <si>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</si>
  <si>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</si>
  <si>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</si>
  <si>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</si>
  <si>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</si>
  <si>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</si>
  <si>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</si>
  <si>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</si>
  <si>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</si>
  <si>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</si>
  <si>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</si>
  <si>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</si>
  <si>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</si>
  <si>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</si>
  <si>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</si>
  <si>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</si>
  <si>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</si>
  <si>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</si>
  <si>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</si>
  <si>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</si>
  <si>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</si>
  <si>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</si>
  <si>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</si>
  <si>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</si>
  <si>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</si>
  <si>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</si>
  <si>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</si>
  <si>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</si>
  <si>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</si>
  <si>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</si>
  <si>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</si>
  <si>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</si>
  <si>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</si>
  <si>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</si>
  <si>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</si>
  <si>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</si>
  <si>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</si>
  <si>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</si>
  <si>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</si>
  <si>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</si>
  <si>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</si>
  <si>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</si>
  <si>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</si>
  <si>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</si>
  <si>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</si>
  <si>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</si>
  <si>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</si>
  <si>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</si>
  <si>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</si>
  <si>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</si>
  <si>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</si>
  <si>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</si>
  <si>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</si>
  <si>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</si>
  <si>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</si>
  <si>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</si>
  <si>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</si>
  <si>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</si>
  <si>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</si>
  <si>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</si>
  <si>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</si>
  <si>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</si>
  <si>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</si>
  <si>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</si>
  <si>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</si>
  <si>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</si>
  <si>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</si>
  <si>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</si>
  <si>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</si>
  <si>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</si>
  <si>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</si>
  <si>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</si>
  <si>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</si>
  <si>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</si>
  <si>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</si>
  <si>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</si>
  <si>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</si>
  <si>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</si>
  <si>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</si>
  <si>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</si>
  <si>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</si>
  <si>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</si>
  <si>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</si>
  <si>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</si>
  <si>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</si>
  <si>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</si>
  <si>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</si>
  <si>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</si>
  <si>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</si>
  <si>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</si>
  <si>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</si>
  <si>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</si>
  <si>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</si>
  <si>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</si>
  <si>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</si>
  <si>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</si>
  <si>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</si>
  <si>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</si>
  <si>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</si>
  <si>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</si>
  <si>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</si>
  <si>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</si>
  <si>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</si>
  <si>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</si>
  <si>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</si>
  <si>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</si>
  <si>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</si>
  <si>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</si>
  <si>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</si>
  <si>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</si>
  <si>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</si>
  <si>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</si>
  <si>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</si>
  <si>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</si>
  <si>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</si>
  <si>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</si>
  <si>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</si>
  <si>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</si>
  <si>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</si>
  <si>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</si>
  <si>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</si>
  <si>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</si>
  <si>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</si>
  <si>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</si>
  <si>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</si>
  <si>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</si>
  <si>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</si>
  <si>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</si>
  <si>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</si>
  <si>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</si>
  <si>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</si>
  <si>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</si>
  <si>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</si>
  <si>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</si>
  <si>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</si>
  <si>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</si>
  <si>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</si>
  <si>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</si>
  <si>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</si>
  <si>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</si>
  <si>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</si>
  <si>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</si>
  <si>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</si>
  <si>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</si>
  <si>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</si>
  <si>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</si>
  <si>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</si>
  <si>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</si>
  <si>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</si>
  <si>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</si>
  <si>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</si>
  <si>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</si>
  <si>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</si>
  <si>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</si>
  <si>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</si>
  <si>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</si>
  <si>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</si>
  <si>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</si>
  <si>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</si>
  <si>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</si>
  <si>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</si>
  <si>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</si>
  <si>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</si>
  <si>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</si>
  <si>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</si>
  <si>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</si>
  <si>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</si>
  <si>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</si>
  <si>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</si>
  <si>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</si>
  <si>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</si>
  <si>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</si>
  <si>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</si>
  <si>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</si>
  <si>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</si>
  <si>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</si>
  <si>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</si>
  <si>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</si>
  <si>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</si>
  <si>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</si>
  <si>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</si>
  <si>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</si>
  <si>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</si>
  <si>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</si>
  <si>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</si>
  <si>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</si>
  <si>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</si>
  <si>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</si>
  <si>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</si>
  <si>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</si>
  <si>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</si>
  <si>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</si>
  <si>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</si>
  <si>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</si>
  <si>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</si>
  <si>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</si>
  <si>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</si>
  <si>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</si>
  <si>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</si>
  <si>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</si>
  <si>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</si>
  <si>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</si>
  <si>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</si>
  <si>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</si>
  <si>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</si>
  <si>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</si>
  <si>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</si>
  <si>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</si>
  <si>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</si>
  <si>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</si>
  <si>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</si>
  <si>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</si>
  <si>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</si>
  <si>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</si>
  <si>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</si>
  <si>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</si>
  <si>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</si>
  <si>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</si>
  <si>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</si>
  <si>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</si>
  <si>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</si>
  <si>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</si>
  <si>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</si>
  <si>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</si>
  <si>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</si>
  <si>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</si>
  <si>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</si>
  <si>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</si>
  <si>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</si>
  <si>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</si>
  <si>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</si>
  <si>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</si>
  <si>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</si>
  <si>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</si>
  <si>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</si>
  <si>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</si>
  <si>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</si>
  <si>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</si>
  <si>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</si>
  <si>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</si>
  <si>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</si>
  <si>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</si>
  <si>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</si>
  <si>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</si>
  <si>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</si>
  <si>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</si>
  <si>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</si>
  <si>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</si>
  <si>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</si>
  <si>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</si>
  <si>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</si>
  <si>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</si>
  <si>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</si>
  <si>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</si>
  <si>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</si>
  <si>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</si>
  <si>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</si>
  <si>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</si>
  <si>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</si>
  <si>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</si>
  <si>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</si>
  <si>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</si>
  <si>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</si>
  <si>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</si>
  <si>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</si>
  <si>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</si>
  <si>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</si>
  <si>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</si>
  <si>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</si>
  <si>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</si>
  <si>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</si>
  <si>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</si>
  <si>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</si>
  <si>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</si>
  <si>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</si>
  <si>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</si>
  <si>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</si>
  <si>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</si>
  <si>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</si>
  <si>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</si>
  <si>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</si>
  <si>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</si>
  <si>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</si>
  <si>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</si>
  <si>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</si>
  <si>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</si>
  <si>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</si>
  <si>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</si>
  <si>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</si>
  <si>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</si>
  <si>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</si>
  <si>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</si>
  <si>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</si>
  <si>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</si>
  <si>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</si>
  <si>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</si>
  <si>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</si>
  <si>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</si>
  <si>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</si>
  <si>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</si>
  <si>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</si>
  <si>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</si>
  <si>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</si>
  <si>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</si>
  <si>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</si>
  <si>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</si>
  <si>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</si>
  <si>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</si>
  <si>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</si>
  <si>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</si>
  <si>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</si>
  <si>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</si>
  <si>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</si>
  <si>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</si>
  <si>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</si>
  <si>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</si>
  <si>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</si>
  <si>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</si>
  <si>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</si>
  <si>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</si>
  <si>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</si>
  <si>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</si>
  <si>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</si>
  <si>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</si>
  <si>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</si>
  <si>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</si>
  <si>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</si>
  <si>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</si>
  <si>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</si>
  <si>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</si>
  <si>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</si>
  <si>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</si>
  <si>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</si>
  <si>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</si>
  <si>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</si>
  <si>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</si>
  <si>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</si>
  <si>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</si>
  <si>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</si>
  <si>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</si>
  <si>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</si>
  <si>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</si>
  <si>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</si>
  <si>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</si>
  <si>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</si>
  <si>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</si>
  <si>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</si>
  <si>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</si>
  <si>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</si>
  <si>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</si>
  <si>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</si>
  <si>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</si>
  <si>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</si>
  <si>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</si>
  <si>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</si>
  <si>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</si>
  <si>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</si>
  <si>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</si>
  <si>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</si>
  <si>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</si>
  <si>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</si>
  <si>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</si>
  <si>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</si>
  <si>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</si>
  <si>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</si>
  <si>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</si>
  <si>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</si>
  <si>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</si>
  <si>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</si>
  <si>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</si>
  <si>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</si>
  <si>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</si>
  <si>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</si>
  <si>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</si>
  <si>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</si>
  <si>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</si>
  <si>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</si>
  <si>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</si>
  <si>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</si>
  <si>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</si>
  <si>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</si>
  <si>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</si>
  <si>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</si>
  <si>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</si>
  <si>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</si>
  <si>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</si>
  <si>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</si>
  <si>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</si>
  <si>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</si>
  <si>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</si>
  <si>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</si>
  <si>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</si>
  <si>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</si>
  <si>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</si>
  <si>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</si>
  <si>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</si>
  <si>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</si>
  <si>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</si>
  <si>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</si>
  <si>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</si>
  <si>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</si>
  <si>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</si>
  <si>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</si>
  <si>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</si>
  <si>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</si>
  <si>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</si>
  <si>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</si>
  <si>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</si>
  <si>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</si>
  <si>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</si>
  <si>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</si>
  <si>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</si>
  <si>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</si>
  <si>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</si>
  <si>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</si>
  <si>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</si>
  <si>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</si>
  <si>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</si>
  <si>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</si>
  <si>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</si>
  <si>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</si>
  <si>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</si>
  <si>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</si>
  <si>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</si>
  <si>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</si>
  <si>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</si>
  <si>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</si>
  <si>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</si>
  <si>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</si>
  <si>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</si>
  <si>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</si>
  <si>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</si>
  <si>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</si>
  <si>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</si>
  <si>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</si>
  <si>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</si>
  <si>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</si>
  <si>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</si>
  <si>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</si>
  <si>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</si>
  <si>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</si>
  <si>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</si>
  <si>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</si>
  <si>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</si>
  <si>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</si>
  <si>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</si>
  <si>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</si>
  <si>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</si>
  <si>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</si>
  <si>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</si>
  <si>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</si>
  <si>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</si>
  <si>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</si>
  <si>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</si>
  <si>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</si>
  <si>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</si>
  <si>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</si>
  <si>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</si>
  <si>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</si>
  <si>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</si>
  <si>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</si>
  <si>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</si>
  <si>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</si>
  <si>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</si>
  <si>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</si>
  <si>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</si>
  <si>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</si>
  <si>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</si>
  <si>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</si>
  <si>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</si>
  <si>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</si>
  <si>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</si>
  <si>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</si>
  <si>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</si>
  <si>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</si>
  <si>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</si>
  <si>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</si>
  <si>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</si>
  <si>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</si>
  <si>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</si>
  <si>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</si>
  <si>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</si>
  <si>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</si>
  <si>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</si>
  <si>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</si>
  <si>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</si>
  <si>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</si>
  <si>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</si>
  <si>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</si>
  <si>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</si>
  <si>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</si>
  <si>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</si>
  <si>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</si>
  <si>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</si>
  <si>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</si>
  <si>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</si>
  <si>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</si>
  <si>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</si>
  <si>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</si>
  <si>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</si>
  <si>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</si>
  <si>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</si>
  <si>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</si>
  <si>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</si>
  <si>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</si>
  <si>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</si>
  <si>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</si>
  <si>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</si>
  <si>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</si>
  <si>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</si>
  <si>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</si>
  <si>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</si>
  <si>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</si>
  <si>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</si>
  <si>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</si>
  <si>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</si>
  <si>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</si>
  <si>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</si>
  <si>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</si>
  <si>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</si>
  <si>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</si>
  <si>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</si>
  <si>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</si>
  <si>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</si>
  <si>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</si>
  <si>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</si>
  <si>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</si>
  <si>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</si>
  <si>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</si>
  <si>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</si>
  <si>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</si>
  <si>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</si>
  <si>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</si>
  <si>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</si>
  <si>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</si>
  <si>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</si>
  <si>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</si>
  <si>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</si>
  <si>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</si>
  <si>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</si>
  <si>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</si>
  <si>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</si>
  <si>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</si>
  <si>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</si>
  <si>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</si>
  <si>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</si>
  <si>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</si>
  <si>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</si>
  <si>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</si>
  <si>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</si>
  <si>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</si>
  <si>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</si>
  <si>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</si>
  <si>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</si>
  <si>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</si>
  <si>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</si>
  <si>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</si>
  <si>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</si>
  <si>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</si>
  <si>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</si>
  <si>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</si>
  <si>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</si>
  <si>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</si>
  <si>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</si>
  <si>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</si>
  <si>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</si>
  <si>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</si>
  <si>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</si>
  <si>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</si>
  <si>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</si>
  <si>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</si>
  <si>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Onil</t>
  </si>
  <si>
    <t>Huelton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</si>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</sst>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82" activePane="bottomRight" state="frozen"/>
      <selection pane="bottomRight" activeCell="AG95" sqref="AG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1095</v>
      </c>
      <c r="W87" s="174" t="s">
        <v>1096</v>
      </c>
      <c r="X87" s="219" t="s">
        <v>662</v>
      </c>
      <c r="Y87" s="159"/>
      <c r="Z87" s="159"/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1074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174" t="s">
        <v>317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199" t="s">
        <v>1008</v>
      </c>
      <c r="W89" s="174" t="s">
        <v>1097</v>
      </c>
      <c r="X89" s="219" t="s">
        <v>662</v>
      </c>
      <c r="Y89" s="159"/>
      <c r="Z89" s="159"/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174" t="s">
        <v>317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199" t="s">
        <v>1008</v>
      </c>
      <c r="W90" s="174" t="s">
        <v>1097</v>
      </c>
      <c r="X90" s="219" t="s">
        <v>662</v>
      </c>
      <c r="Y90" s="159"/>
      <c r="Z90" s="159"/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174"/>
      <c r="I91" s="174"/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199" t="s">
        <v>1008</v>
      </c>
      <c r="W91" s="174" t="s">
        <v>1097</v>
      </c>
      <c r="X91" s="219" t="s">
        <v>662</v>
      </c>
      <c r="Y91" s="159"/>
      <c r="Z91" s="159"/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FRANCENILDO (TF-513)45995</v>
      </c>
      <c r="B93" s="172">
        <v>45995</v>
      </c>
      <c r="C93" s="8">
        <f>IF(BS_CONTROLE[[#This Row],[DATA]]="","",WEEKNUM(BS_CONTROLE[[#This Row],[DATA]]))</f>
        <v>49</v>
      </c>
      <c r="D93" s="52" t="s">
        <v>591</v>
      </c>
      <c r="E93" s="295">
        <v>88</v>
      </c>
      <c r="F93" s="173" t="s">
        <v>506</v>
      </c>
      <c r="G93" s="9" t="str">
        <f>IF(D93="","*",VLOOKUP(F93,BS_ATIVIDADE[#All],3,FALSE))</f>
        <v>TRILHO - SUBSTITUIÇÂO</v>
      </c>
      <c r="H93" s="205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3" s="174" t="s">
        <v>317</v>
      </c>
      <c r="J93" s="218">
        <v>55</v>
      </c>
      <c r="K93" s="218">
        <v>140.69999999999999</v>
      </c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3" s="174">
        <v>0.41666666666666669</v>
      </c>
      <c r="P93" s="174">
        <v>6.25E-2</v>
      </c>
      <c r="Q93" s="84">
        <v>18</v>
      </c>
      <c r="R93" s="10" t="str">
        <f>IFERROR(_xlfn.XLOOKUP(F93, BS_ATIVIDADE[ATIVIDADE],BS_ATIVIDADE[UNIDADE] ), "*")</f>
        <v>M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1098</v>
      </c>
      <c r="W93" s="174" t="s">
        <v>1094</v>
      </c>
      <c r="X93" s="219" t="s">
        <v>662</v>
      </c>
      <c r="Y93" s="159"/>
      <c r="Z93" s="159"/>
      <c r="AA93" s="84" t="s">
        <v>317</v>
      </c>
      <c r="AB93" s="71" t="s">
        <v>317</v>
      </c>
      <c r="AC93" s="71" t="s">
        <v>317</v>
      </c>
      <c r="AD93" s="174" t="s">
        <v>317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PDM - SUBSTITUIÇÃO - TRILHO</v>
      </c>
      <c r="AJ93" s="9" t="str">
        <f>IF(D93="","*",VLOOKUP(AI93,BS_ATIVIDADE[#Data],3,FALSE))</f>
        <v>TRILHO - SUBSTITUIÇÂO</v>
      </c>
      <c r="AK93" s="259" t="str">
        <f>IF(BS_CONTROLE[[#This Row],[Local - Partida]]=0, "-", BS_CONTROLE[[#This Row],[Local - Partida]])</f>
        <v>ZMS1402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ZEM-ZEJ</v>
      </c>
      <c r="AN93" s="259" t="str">
        <f>IF(BS_CONTROLE[[#This Row],[SB]]=0, "-", BS_CONTROLE[[#This Row],[SB]])</f>
        <v>ZMS1402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140.69999999999999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M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Onil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>HUELTON (TP-725)45995</v>
      </c>
      <c r="B95" s="172">
        <v>45995</v>
      </c>
      <c r="C95" s="8">
        <f>IF(BS_CONTROLE[[#This Row],[DATA]]="","",WEEKNUM(BS_CONTROLE[[#This Row],[DATA]]))</f>
        <v>49</v>
      </c>
      <c r="D95" s="52" t="s">
        <v>596</v>
      </c>
      <c r="E95" s="295">
        <v>90</v>
      </c>
      <c r="F95" s="173" t="s">
        <v>499</v>
      </c>
      <c r="G95" s="9" t="str">
        <f>IF(D95="","*",VLOOKUP(F95,BS_ATIVIDADE[#All],3,FALSE))</f>
        <v>SOLDA</v>
      </c>
      <c r="H95" s="205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5" s="174" t="s">
        <v>317</v>
      </c>
      <c r="J95" s="218">
        <v>54</v>
      </c>
      <c r="K95" s="218">
        <v>68.3</v>
      </c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5" s="174">
        <v>0.41666666666666669</v>
      </c>
      <c r="P95" s="174">
        <v>6.25E-2</v>
      </c>
      <c r="Q95" s="84">
        <v>1</v>
      </c>
      <c r="R95" s="10" t="str">
        <f>IFERROR(_xlfn.XLOOKUP(F95, BS_ATIVIDADE[ATIVIDADE],BS_ATIVIDADE[UNIDADE] ), "*")</f>
        <v>Nº DE SOLDA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81" t="str">
        <f>IFERROR(_xlfn.XLOOKUP(J95, BASE_MAPA!$D$2:$D$260, BASE_MAPA!$I$2:$I$260), "ERRO")</f>
        <v>ZEV</v>
      </c>
      <c r="V95" s="262" t="s">
        <v>1099</v>
      </c>
      <c r="W95" s="174" t="s">
        <v>1097</v>
      </c>
      <c r="X95" s="219" t="s">
        <v>662</v>
      </c>
      <c r="Y95" s="159"/>
      <c r="Z95" s="159"/>
      <c r="AA95" s="84" t="s">
        <v>317</v>
      </c>
      <c r="AB95" s="71" t="s">
        <v>317</v>
      </c>
      <c r="AC95" s="71" t="s">
        <v>317</v>
      </c>
      <c r="AD95" s="174" t="s">
        <v>317</v>
      </c>
      <c r="AE95" s="84" t="s">
        <v>317</v>
      </c>
      <c r="AF95" s="84" t="s">
        <v>317</v>
      </c>
      <c r="AG95" s="84" t="s">
        <v>317</v>
      </c>
      <c r="AH95" s="49"/>
      <c r="AI95" s="143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59" t="str">
        <f>IF(BS_CONTROLE[[#This Row],[Local - Partida]]=0, "-", BS_CONTROLE[[#This Row],[Local - Partida]])</f>
        <v>K69K671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069-ZEV</v>
      </c>
      <c r="AN95" s="259" t="str">
        <f>IF(BS_CONTROLE[[#This Row],[SB]]=0, "-", BS_CONTROLE[[#This Row],[SB]])</f>
        <v>K69K671</v>
      </c>
      <c r="AO95" s="260">
        <f>IF(BS_CONTROLE[[#This Row],[SUB]]=0, "-", BS_CONTROLE[[#This Row],[SUB]])</f>
        <v>54</v>
      </c>
      <c r="AP95" s="261">
        <f>IF(BS_CONTROLE[[#This Row],[KM - Inicio]]=0, "-", BS_CONTROLE[[#This Row],[KM - Inicio]])</f>
        <v>68.3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>
        <f t="shared" si="8"/>
        <v>0</v>
      </c>
      <c r="AZ95" s="14"/>
      <c r="BA95" s="72"/>
      <c r="BB95" s="10" t="str">
        <f>IFERROR(_xlfn.XLOOKUP(AI95, BS_ATIVIDADE[ATIVIDADE],BS_ATIVIDADE[UNIDADE] ), "*")</f>
        <v>Nº DE SOLDA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>
        <f>IFERROR(_xlfn.XLOOKUP(AO95, BASE_MAPA!$D$2:$D$260, BASE_MAPA!$I$2:$I$260), "ERRO")</f>
        <v>ZEV</v>
      </c>
      <c r="BF95" s="262" t="str">
        <f>IF(BS_CONTROLE[[#This Row],[Responsavel pelo boletim]]=0, "-", BS_CONTROLE[[#This Row],[Responsavel pelo boletim]])</f>
        <v>Huelton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Produção e Intervalo</v>
      </c>
      <c r="BR95" s="19">
        <f t="shared" si="10"/>
        <v>0</v>
      </c>
      <c r="BS95" s="19">
        <f t="shared" si="11"/>
        <v>0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262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262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262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262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262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262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262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W55:Y55 V68:V70 X68:Y70 V71:Y73 V74 X74:Y75 V76:Y76 V78:Y79 X77:Y77 V62:Y67 X80:Y81 V82:Y450" name="Range1_11_1"/>
    <protectedRange sqref="Z29:AD30 Z6:Z28 Z31:Z32 Z43:AD46 Z40:Z42 Z49:AD50 Z47:Z48 Z52:AD55 Z51 Z33:AD39 Z56:Z57 Z58:AD74 Z76:AD76 Z75 Z78:AD79 Z77 Z80:Z81 Z82:AD450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1100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1101</v>
      </c>
      <c r="C4" s="327" t="s">
        <v>1102</v>
      </c>
      <c r="D4" s="327" t="s">
        <v>1103</v>
      </c>
      <c r="E4" s="327" t="s">
        <v>1104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1105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1106</v>
      </c>
      <c r="E3" s="327" t="s">
        <v>1107</v>
      </c>
      <c r="F3" s="327" t="s">
        <v>1108</v>
      </c>
      <c r="G3" s="327" t="s">
        <v>1109</v>
      </c>
      <c r="H3" s="327" t="s">
        <v>1110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1111</v>
      </c>
      <c r="D5" s="359"/>
      <c r="E5" s="359"/>
      <c r="F5" s="359"/>
      <c r="G5" s="359"/>
      <c r="H5" s="359"/>
      <c r="I5" s="359"/>
      <c r="J5" s="360"/>
      <c r="K5" s="361" t="s">
        <v>1112</v>
      </c>
      <c r="L5" s="362"/>
      <c r="M5" s="362"/>
      <c r="N5" s="362"/>
      <c r="O5" s="363" t="s">
        <v>1113</v>
      </c>
      <c r="P5" s="364"/>
      <c r="Q5" s="365"/>
    </row>
    <row r="6" spans="1:17" s="94" customFormat="1" ht="15.75" customHeight="1">
      <c r="A6" s="88" t="s">
        <v>1114</v>
      </c>
      <c r="B6" s="95" t="s">
        <v>1115</v>
      </c>
      <c r="C6" s="96" t="s">
        <v>869</v>
      </c>
      <c r="D6" s="97" t="s">
        <v>870</v>
      </c>
      <c r="E6" s="96" t="s">
        <v>1116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1117</v>
      </c>
      <c r="M6" s="140" t="s">
        <v>335</v>
      </c>
      <c r="N6" s="141" t="s">
        <v>864</v>
      </c>
      <c r="O6" s="247" t="s">
        <v>907</v>
      </c>
      <c r="P6" s="158"/>
      <c r="Q6" s="194" t="s">
        <v>1118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 t="str">
        <f>IF(SP_SUL!H89="","*",SP_SUL!H89)</f>
        <v>-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 t="str">
        <f>IF(SP_SUL!AK89="","*",SP_SUL!AK89)</f>
        <v>-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 t="str">
        <f>IF(SP_SUL!H90="","*",SP_SUL!H90)</f>
        <v>-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 t="str">
        <f>IF(SP_SUL!AK90="","*",SP_SUL!AK90)</f>
        <v>-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 t="str">
        <f>IF(SP_SUL!H91="","*",SP_SUL!H91)</f>
        <v>*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 t="str">
        <f>IF(SP_SUL!AK91="","*",SP_SUL!AK91)</f>
        <v>-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FRANCENILDO (TF-513)</v>
      </c>
      <c r="F95" s="100" t="str">
        <f>IF(SP_SUL!H93="","*",SP_SUL!H93)</f>
        <v>ZMS1402</v>
      </c>
      <c r="G95" s="100" t="str">
        <f>IF(SP_SUL!M93="","*",SP_SUL!M93)</f>
        <v>ZEM-ZEJ</v>
      </c>
      <c r="H95" s="155">
        <f>IF(SP_SUL!K93="","*",SP_SUL!K93)</f>
        <v>140.69999999999999</v>
      </c>
      <c r="I95" s="133">
        <f>IF(SP_SUL!O93="","*",SP_SUL!O93)</f>
        <v>0.41666666666666669</v>
      </c>
      <c r="J95" s="133">
        <f>IF(SP_SUL!P93="","*",SP_SUL!P93)</f>
        <v>6.25E-2</v>
      </c>
      <c r="K95" s="142" t="str">
        <f>IF(SP_SUL!AK93="","*",SP_SUL!AK93)</f>
        <v>ZMS1402</v>
      </c>
      <c r="L95" s="142" t="str">
        <f>IF(SP_SUL!AM93="","*",SP_SUL!AM93)</f>
        <v>ZEM-ZEJ</v>
      </c>
      <c r="M95" s="142">
        <f>IF(SP_SUL!AP93="","*",SP_SUL!AP93)</f>
        <v>140.69999999999999</v>
      </c>
      <c r="N95" s="142" t="str">
        <f>IF(SP_SUL!AM93="","*",SP_SUL!AM93)</f>
        <v>ZEM-ZEJ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>
        <f>IF(SP_SUL!B95="","*",SP_SUL!B95)</f>
        <v>45995</v>
      </c>
      <c r="B97" s="99" t="str">
        <f>IF(SP_SUL!X95="","*",SP_SUL!X95)</f>
        <v>Oportunidade</v>
      </c>
      <c r="C97" s="100" t="str">
        <f>IF(SP_SUL!S95="","*",SP_SUL!S95)</f>
        <v>SP SUL</v>
      </c>
      <c r="D97" s="100" t="str">
        <f>IF(SP_SUL!T95="","*",SP_SUL!T95)</f>
        <v>ZEV-ZPT</v>
      </c>
      <c r="E97" s="100" t="str">
        <f>IF(SP_SUL!D95="","*",SP_SUL!D95)</f>
        <v>HUELTON (TP-725)</v>
      </c>
      <c r="F97" s="100" t="str">
        <f>IF(SP_SUL!H95="","*",SP_SUL!H95)</f>
        <v>K69K671</v>
      </c>
      <c r="G97" s="100" t="str">
        <f>IF(SP_SUL!M95="","*",SP_SUL!M95)</f>
        <v>069-ZEV</v>
      </c>
      <c r="H97" s="155">
        <f>IF(SP_SUL!K95="","*",SP_SUL!K95)</f>
        <v>68.3</v>
      </c>
      <c r="I97" s="133">
        <f>IF(SP_SUL!O95="","*",SP_SUL!O95)</f>
        <v>0.41666666666666669</v>
      </c>
      <c r="J97" s="133">
        <f>IF(SP_SUL!P95="","*",SP_SUL!P95)</f>
        <v>6.25E-2</v>
      </c>
      <c r="K97" s="142" t="str">
        <f>IF(SP_SUL!AK95="","*",SP_SUL!AK95)</f>
        <v>K69K671</v>
      </c>
      <c r="L97" s="142" t="str">
        <f>IF(SP_SUL!AM95="","*",SP_SUL!AM95)</f>
        <v>069-ZEV</v>
      </c>
      <c r="M97" s="142">
        <f>IF(SP_SUL!AP95="","*",SP_SUL!AP95)</f>
        <v>68.3</v>
      </c>
      <c r="N97" s="142" t="str">
        <f>IF(SP_SUL!AM95="","*",SP_SUL!AM95)</f>
        <v>069-ZEV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1118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1119</v>
      </c>
      <c r="W1" s="371"/>
      <c r="X1" s="371"/>
      <c r="Y1" s="105"/>
    </row>
    <row r="2" spans="1:25" s="101" customFormat="1" ht="11.25" customHeight="1">
      <c r="A2" s="106" t="s">
        <v>1120</v>
      </c>
      <c r="B2" s="106" t="s">
        <v>1115</v>
      </c>
      <c r="C2" s="106" t="s">
        <v>313</v>
      </c>
      <c r="D2" s="107" t="s">
        <v>869</v>
      </c>
      <c r="E2" s="107" t="s">
        <v>870</v>
      </c>
      <c r="F2" s="107" t="s">
        <v>1114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1121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*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*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 t="str">
        <f>IF(SP_SUL!H89="","*",SP_SUL!H89)</f>
        <v>-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*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 t="str">
        <f>IF(SP_SUL!H90="","*",SP_SUL!H90)</f>
        <v>-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*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*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FRANCENILDO (TF-513)</v>
      </c>
      <c r="H91" s="111" t="str">
        <f>IF(SP_SUL!F93="","*",SP_SUL!F93)</f>
        <v>PDM - SUBSTITUIÇÃO - TRILHO</v>
      </c>
      <c r="I91" s="111" t="str">
        <f>IF(SP_SUL!H93="","*",SP_SUL!H93)</f>
        <v>ZMS1402</v>
      </c>
      <c r="J91" s="111" t="str">
        <f>IF(SP_SUL!I93="","*",SP_SUL!I93)</f>
        <v>-</v>
      </c>
      <c r="K91" s="111" t="str">
        <f>IF(SP_SUL!M93="","*",SP_SUL!M93)</f>
        <v>ZEM-ZEJ</v>
      </c>
      <c r="L91" s="111" t="str">
        <f>IF(SP_SUL!N93="","*",SP_SUL!N93)</f>
        <v>ZMS1402</v>
      </c>
      <c r="M91" s="112">
        <f>IF(SP_SUL!J93="","*",SP_SUL!J93)</f>
        <v>55</v>
      </c>
      <c r="N91" s="271">
        <f>IF(SP_SUL!K93="","*",SP_SUL!K93)</f>
        <v>140.69999999999999</v>
      </c>
      <c r="O91" s="271" t="str">
        <f>IF(SP_SUL!L93="","*",SP_SUL!L93)</f>
        <v>-</v>
      </c>
      <c r="P91" s="112"/>
      <c r="Q91" s="129">
        <f>IF(SP_SUL!O93="","*",SP_SUL!O93)</f>
        <v>0.41666666666666669</v>
      </c>
      <c r="R91" s="129">
        <f>IF(SP_SUL!P93="","*",SP_SUL!P93)</f>
        <v>6.25E-2</v>
      </c>
      <c r="S91" s="111" t="str">
        <f>IF(SP_SUL!Q93="","*",CONCATENATE(SP_SUL!Q93," ",SP_SUL!R93))</f>
        <v>18 M</v>
      </c>
      <c r="T91" s="111" t="str">
        <f>IF(SP_SUL!V93="","*",SP_SUL!V93)</f>
        <v>Onil</v>
      </c>
      <c r="U91" s="111" t="str">
        <f>IF(SP_SUL!W93="","*",SP_SUL!W93)</f>
        <v>Substituição de trilho - Condicionado à temperatura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Oportunidade</v>
      </c>
      <c r="C93" s="110" t="str">
        <f>IF(SP_SUL!Z95="","*",SP_SUL!Z95)</f>
        <v>*</v>
      </c>
      <c r="D93" s="111" t="str">
        <f>IF(SP_SUL!S95="","*",SP_SUL!S95)</f>
        <v>SP SUL</v>
      </c>
      <c r="E93" s="111" t="str">
        <f>IF(SP_SUL!T95="","*",SP_SUL!T95)</f>
        <v>ZEV-ZPT</v>
      </c>
      <c r="F93" s="111">
        <f>IF(SP_SUL!B95="","*",SP_SUL!B95)</f>
        <v>45995</v>
      </c>
      <c r="G93" s="111" t="str">
        <f>IF(SP_SUL!D95="","*",SP_SUL!D95)</f>
        <v>HUELTON (TP-725)</v>
      </c>
      <c r="H93" s="111" t="str">
        <f>IF(SP_SUL!F95="","*",SP_SUL!F95)</f>
        <v>PDM - SOLDA</v>
      </c>
      <c r="I93" s="111" t="str">
        <f>IF(SP_SUL!H95="","*",SP_SUL!H95)</f>
        <v>K69K671</v>
      </c>
      <c r="J93" s="111" t="str">
        <f>IF(SP_SUL!I95="","*",SP_SUL!I95)</f>
        <v>-</v>
      </c>
      <c r="K93" s="111" t="str">
        <f>IF(SP_SUL!M95="","*",SP_SUL!M95)</f>
        <v>069-ZEV</v>
      </c>
      <c r="L93" s="111" t="str">
        <f>IF(SP_SUL!N95="","*",SP_SUL!N95)</f>
        <v>K69K671</v>
      </c>
      <c r="M93" s="112">
        <f>IF(SP_SUL!J95="","*",SP_SUL!J95)</f>
        <v>54</v>
      </c>
      <c r="N93" s="271">
        <f>IF(SP_SUL!K95="","*",SP_SUL!K95)</f>
        <v>68.3</v>
      </c>
      <c r="O93" s="271" t="str">
        <f>IF(SP_SUL!L95="","*",SP_SUL!L95)</f>
        <v>-</v>
      </c>
      <c r="P93" s="112"/>
      <c r="Q93" s="129">
        <f>IF(SP_SUL!O95="","*",SP_SUL!O95)</f>
        <v>0.41666666666666669</v>
      </c>
      <c r="R93" s="129">
        <f>IF(SP_SUL!P95="","*",SP_SUL!P95)</f>
        <v>6.25E-2</v>
      </c>
      <c r="S93" s="111" t="str">
        <f>IF(SP_SUL!Q95="","*",CONCATENATE(SP_SUL!Q95," ",SP_SUL!R95))</f>
        <v>1 Nº DE SOLDA</v>
      </c>
      <c r="T93" s="111" t="str">
        <f>IF(SP_SUL!V95="","*",SP_SUL!V95)</f>
        <v>Huelton</v>
      </c>
      <c r="U93" s="111" t="str">
        <f>IF(SP_SUL!W95="","*",SP_SUL!W95)</f>
        <v>Execução de soldas - Condicionado à temperatura</v>
      </c>
      <c r="V93" s="113">
        <f ca="1">_xlfn.XLOOKUP(G93&amp;$V$2,BS_CONTROLE[CHAVE],BS_CONTROLE[Quantidade_11],"-")</f>
        <v>1</v>
      </c>
      <c r="W93" s="113">
        <f ca="1">_xlfn.XLOOKUP(G93&amp;$W$2,BS_CONTROLE[CHAVE],BS_CONTROLE[Quantidade_11],"-")</f>
        <v>1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1122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1123</v>
      </c>
      <c r="C2" s="96" t="s">
        <v>854</v>
      </c>
      <c r="D2" s="96" t="s">
        <v>856</v>
      </c>
      <c r="E2" s="96" t="s">
        <v>1124</v>
      </c>
      <c r="F2" s="96" t="s">
        <v>1125</v>
      </c>
      <c r="G2" s="96" t="s">
        <v>1126</v>
      </c>
      <c r="H2" s="96" t="s">
        <v>1127</v>
      </c>
      <c r="I2" s="96" t="s">
        <v>1128</v>
      </c>
      <c r="J2" s="96" t="s">
        <v>1129</v>
      </c>
      <c r="K2" s="132" t="s">
        <v>1130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 t="str">
        <f>IF(SP_SUL!H89="","*",SP_SUL!H89)</f>
        <v>-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 t="str">
        <f>IF(SP_SUL!H90="","*",SP_SUL!H90)</f>
        <v>-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 t="str">
        <f>IF(SP_SUL!H91="","*",SP_SUL!H91)</f>
        <v>*</v>
      </c>
      <c r="F89" s="138" t="str">
        <f>IF(SP_SUL!M91="","*",SP_SUL!M91)</f>
        <v>ZWI-ZYQ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FRANCENILDO (TF-513)</v>
      </c>
      <c r="E91" s="122" t="str">
        <f>IF(SP_SUL!H93="","*",SP_SUL!H93)</f>
        <v>ZMS1402</v>
      </c>
      <c r="F91" s="138" t="str">
        <f>IF(SP_SUL!M93="","*",SP_SUL!M93)</f>
        <v>ZEM-ZEJ</v>
      </c>
      <c r="G91" s="122" t="str">
        <f>IF(SP_SUL!I93="","*",SP_SUL!I93)</f>
        <v>-</v>
      </c>
      <c r="H91" s="122" t="str">
        <f>IF(SP_SUL!AB93="","*",SP_SUL!AB93)</f>
        <v>-</v>
      </c>
      <c r="I91" s="122" t="str">
        <f>IF(SP_SUL!AC93="","*",SP_SUL!AC93)</f>
        <v>-</v>
      </c>
      <c r="J91" s="123" t="str">
        <f>IF(SP_SUL!AA93="","*",SP_SUL!AA93)</f>
        <v>-</v>
      </c>
      <c r="K91" s="135" t="str">
        <f>IF(SP_SUL!AD93="","*",SP_SUL!AD93)</f>
        <v>-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>
        <f>IF(SP_SUL!B95="","*",SP_SUL!B95)</f>
        <v>45995</v>
      </c>
      <c r="D93" s="122" t="str">
        <f>IF(SP_SUL!D95="","*",SP_SUL!D95)</f>
        <v>HUELTON (TP-725)</v>
      </c>
      <c r="E93" s="122" t="str">
        <f>IF(SP_SUL!H95="","*",SP_SUL!H95)</f>
        <v>K69K671</v>
      </c>
      <c r="F93" s="138" t="str">
        <f>IF(SP_SUL!M95="","*",SP_SUL!M95)</f>
        <v>069-ZEV</v>
      </c>
      <c r="G93" s="122" t="str">
        <f>IF(SP_SUL!I95="","*",SP_SUL!I95)</f>
        <v>-</v>
      </c>
      <c r="H93" s="122" t="str">
        <f>IF(SP_SUL!AB95="","*",SP_SUL!AB95)</f>
        <v>-</v>
      </c>
      <c r="I93" s="122" t="str">
        <f>IF(SP_SUL!AC95="","*",SP_SUL!AC95)</f>
        <v>-</v>
      </c>
      <c r="J93" s="123" t="str">
        <f>IF(SP_SUL!AA95="","*",SP_SUL!AA95)</f>
        <v>-</v>
      </c>
      <c r="K93" s="135" t="str">
        <f>IF(SP_SUL!AD95="","*",SP_SUL!AD95)</f>
        <v>-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2025-12-03T17:28:52Z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