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87" documentId="120_S{118792C3-22EF-5104-A093-F22BFE3913F3}" xr6:coauthVersionLast="47" xr6:coauthVersionMax="47" xr10:uidLastSave="{6C7C50AC-17F7-4DE3-A619-4FDD3476B48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- MAQUINISTAS'!$B$2:$K$1050</definedName>
    <definedName name="_xlnm._FilterDatabase" localSheetId="3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<sst xmlns="http://schemas.openxmlformats.org/spreadsheetml/2006/main" count="5077" uniqueCount="1406">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</sst>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T1" activePane="topRight" state="frozen"/>
      <selection pane="topRight" activeCell="Y179" sqref="Y1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6" t="s">
        <v>728</v>
      </c>
      <c r="C1" s="247"/>
      <c r="D1" s="247"/>
      <c r="E1" s="3"/>
      <c r="F1" s="246" t="s">
        <v>729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730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731</v>
      </c>
      <c r="BI1" s="262"/>
      <c r="BJ1" s="262"/>
      <c r="BK1" s="263"/>
      <c r="BL1" s="5"/>
      <c r="BM1" s="253" t="s">
        <v>732</v>
      </c>
      <c r="BN1" s="254"/>
      <c r="BO1" s="254"/>
      <c r="BP1" s="254"/>
      <c r="BQ1" s="254"/>
      <c r="BR1" s="254"/>
      <c r="BS1" s="255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6" t="s">
        <v>733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736</v>
      </c>
      <c r="AT2" s="257"/>
      <c r="AU2" s="257"/>
      <c r="AV2" s="257"/>
      <c r="AW2" s="257"/>
      <c r="AX2" s="257"/>
      <c r="AY2" s="260"/>
      <c r="AZ2" s="6"/>
      <c r="BA2" s="250" t="s">
        <v>737</v>
      </c>
      <c r="BB2" s="252"/>
      <c r="BC2" s="256" t="s">
        <v>734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0" t="s">
        <v>738</v>
      </c>
      <c r="AJ3" s="252"/>
      <c r="AK3" s="250" t="s">
        <v>739</v>
      </c>
      <c r="AL3" s="251"/>
      <c r="AM3" s="274"/>
      <c r="AN3" s="275"/>
      <c r="AO3" s="251"/>
      <c r="AP3" s="251"/>
      <c r="AQ3" s="252"/>
      <c r="AR3" s="63"/>
      <c r="AS3" s="272" t="s">
        <v>745</v>
      </c>
      <c r="AT3" s="273"/>
      <c r="AU3" s="272" t="s">
        <v>746</v>
      </c>
      <c r="AV3" s="273"/>
      <c r="AW3" s="272" t="s">
        <v>747</v>
      </c>
      <c r="AX3" s="273"/>
      <c r="AY3" s="63" t="s">
        <v>748</v>
      </c>
      <c r="AZ3" s="63"/>
      <c r="BA3" s="270"/>
      <c r="BB3" s="271"/>
      <c r="BC3" s="250" t="s">
        <v>741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749</v>
      </c>
      <c r="BN3" s="254"/>
      <c r="BO3" s="254"/>
      <c r="BP3" s="255"/>
      <c r="BQ3" s="253" t="s">
        <v>533</v>
      </c>
      <c r="BR3" s="254"/>
      <c r="BS3" s="255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 t="s">
        <v>886</v>
      </c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 t="s">
        <v>886</v>
      </c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 t="s">
        <v>863</v>
      </c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MAIKSON (TF-666)</v>
      </c>
      <c r="B183" s="105"/>
      <c r="C183" s="138" t="str">
        <f>IF(BS_CONTROLE[[#This Row],[DATA]]="","",WEEKNUM(BS_CONTROLE[[#This Row],[DATA]]))</f>
        <v/>
      </c>
      <c r="D183" s="107" t="s">
        <v>698</v>
      </c>
      <c r="E183" s="163">
        <v>149</v>
      </c>
      <c r="F183" s="129" t="s">
        <v>573</v>
      </c>
      <c r="G183" s="146" t="str">
        <f>IF(D183="","*",VLOOKUP(F183,BS_ATIVIDADE[],3,FALSE))</f>
        <v>TRILHO - SUBSTITUIÇÂO</v>
      </c>
      <c r="H183" s="109" t="s">
        <v>384</v>
      </c>
      <c r="I183" s="109" t="s">
        <v>384</v>
      </c>
      <c r="J183" s="108">
        <v>73</v>
      </c>
      <c r="K183" s="108">
        <v>162.83000000000001</v>
      </c>
      <c r="L183" s="108" t="s">
        <v>384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83" s="109">
        <v>0.41666666666666669</v>
      </c>
      <c r="P183" s="109">
        <v>4.1666666666666664E-2</v>
      </c>
      <c r="Q183" s="108">
        <v>10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1233</v>
      </c>
      <c r="W183" s="155" t="s">
        <v>867</v>
      </c>
      <c r="X183" s="107" t="s">
        <v>860</v>
      </c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PDM - SUBSTITUIÇÃO - TRILHO</v>
      </c>
      <c r="AJ183" s="9" t="str">
        <f>IF(BS_CONTROLE[[#This Row],[Atividade]]=0, "-", BS_CONTROLE[[#This Row],[Atividade]])</f>
        <v>PDM - SUBSTITUIÇÃO - TRILHO</v>
      </c>
      <c r="AK183" s="31" t="str">
        <f>BS_CONTROLE[[#This Row],[Local - Partida]]</f>
        <v>-</v>
      </c>
      <c r="AL183" s="31" t="str">
        <f>BS_CONTROLE[[#This Row],[Local - Encerramento]]</f>
        <v>-</v>
      </c>
      <c r="AM183" s="108" t="str">
        <f>IF(BS_CONTROLE[[#This Row],[Entre - Estações]]=0, "-", BS_CONTROLE[[#This Row],[Entre - Estações]])</f>
        <v>ZCT-ZUC</v>
      </c>
      <c r="AN183" s="108" t="str">
        <f>IF(BS_CONTROLE[[#This Row],[SB]]=0, "-", BS_CONTROLE[[#This Row],[SB]])</f>
        <v>ZCT163</v>
      </c>
      <c r="AO183" s="108">
        <f>IF(BS_CONTROLE[[#This Row],[SUB]]=0, "-", BS_CONTROLE[[#This Row],[SUB]])</f>
        <v>73</v>
      </c>
      <c r="AP183" s="108">
        <f>BS_CONTROLE[[#This Row],[KM - Inicio]]</f>
        <v>162.83000000000001</v>
      </c>
      <c r="AQ183" s="108">
        <f>BS_CONTROLE[[#This Row],[KM - Inicio]]</f>
        <v>162.83000000000001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 t="s">
        <v>886</v>
      </c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 t="s">
        <v>886</v>
      </c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1234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 t="s">
        <v>886</v>
      </c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 t="s">
        <v>886</v>
      </c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1235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1236</v>
      </c>
      <c r="X190" s="107" t="s">
        <v>825</v>
      </c>
      <c r="Y190" s="132" t="s">
        <v>886</v>
      </c>
      <c r="Z190" s="107"/>
      <c r="AA190" s="108" t="s">
        <v>1237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1238</v>
      </c>
      <c r="X191" s="107" t="s">
        <v>825</v>
      </c>
      <c r="Y191" s="132" t="s">
        <v>886</v>
      </c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1239</v>
      </c>
      <c r="V1" s="281"/>
      <c r="W1" s="281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OPORTUNIDADE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SIM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-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Extra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ZEB-ZCZ</v>
      </c>
      <c r="F180" s="149" t="str">
        <f>IF(SP_NORTE!B183="","*",SP_NORTE!B183)</f>
        <v>*</v>
      </c>
      <c r="G180" s="149" t="str">
        <f>IF(SP_NORTE!D183="","*",SP_NORTE!D183)</f>
        <v>MAIKSON (TF-666)</v>
      </c>
      <c r="H180" s="149" t="str">
        <f>IF(SP_NORTE!F183="","*",SP_NORTE!F183)</f>
        <v>PDM - SUBSTITUIÇÃO - TRILHO</v>
      </c>
      <c r="I180" s="149" t="str">
        <f>IF(SP_NORTE!H183="","*",SP_NORTE!H183)</f>
        <v>-</v>
      </c>
      <c r="J180" s="149" t="e">
        <f>IF(SP_NORTE!#REF!="","*",SP_NORTE!#REF!)</f>
        <v>#REF!</v>
      </c>
      <c r="K180" s="142" t="str">
        <f>IF(SP_NORTE!M183="","*",SP_NORTE!M183)</f>
        <v>ZCT-ZUC</v>
      </c>
      <c r="L180" s="142" t="str">
        <f>IF(SP_NORTE!N183="","*",SP_NORTE!N183)</f>
        <v>ZCT163</v>
      </c>
      <c r="M180" s="143">
        <f>IF(SP_NORTE!J183="","*",SP_NORTE!J183)</f>
        <v>73</v>
      </c>
      <c r="N180" s="148">
        <f>IF(SP_NORTE!K183="","*",SP_NORTE!K183)</f>
        <v>162.83000000000001</v>
      </c>
      <c r="O180" s="148" t="str">
        <f>IF(SP_NORTE!L183="","*",SP_NORTE!L183)</f>
        <v>-</v>
      </c>
      <c r="P180" s="147">
        <f>IF(SP_NORTE!O183="","*",SP_NORTE!O183)</f>
        <v>0.41666666666666669</v>
      </c>
      <c r="Q180" s="147">
        <f>IF(SP_NORTE!P183="","*",SP_NORTE!P183)</f>
        <v>4.1666666666666664E-2</v>
      </c>
      <c r="R180" s="149" t="str">
        <f>IF(SP_NORTE!Q183="","*",CONCATENATE(SP_NORTE!Q183," ",SP_NORTE!R183))</f>
        <v>10 M</v>
      </c>
      <c r="S180" s="149" t="str">
        <f>IF(SP_NORTE!V183="","*",SP_NORTE!V183)</f>
        <v>Maicon</v>
      </c>
      <c r="T180" s="149" t="str">
        <f>IF(SP_NORTE!W183="","*",SP_NORTE!W183)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OPORTUNIDADE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1245</v>
      </c>
      <c r="C2" s="124" t="s">
        <v>755</v>
      </c>
      <c r="D2" s="79" t="s">
        <v>757</v>
      </c>
      <c r="E2" s="79" t="s">
        <v>1246</v>
      </c>
      <c r="F2" s="102" t="s">
        <v>1247</v>
      </c>
      <c r="G2" s="79" t="s">
        <v>1248</v>
      </c>
      <c r="H2" s="79" t="s">
        <v>1249</v>
      </c>
      <c r="I2" s="79" t="s">
        <v>1250</v>
      </c>
      <c r="J2" s="79" t="s">
        <v>1251</v>
      </c>
      <c r="K2" s="81" t="s">
        <v>1252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OPORTUNIDADE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OPORTUNIDADE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SIM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OPORTUNIDADE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-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MAIKSON (TF-666)</v>
      </c>
      <c r="E171" s="97" t="str">
        <f>IF(SP_NORTE!H183="","*",SP_NORTE!H183)</f>
        <v>-</v>
      </c>
      <c r="F171" s="103" t="str">
        <f>IF(SP_NORTE!M183="","*",SP_NORTE!M183)</f>
        <v>ZCT-ZUC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OPORTUNIDADE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OPORTUNIDADE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OPORTUNIDADE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OPORTUNIDADE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OPORTUNIDADE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OPORTUNIDADE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1254</v>
      </c>
      <c r="D5" s="283"/>
      <c r="E5" s="283"/>
      <c r="F5" s="283"/>
      <c r="G5" s="283"/>
      <c r="H5" s="283"/>
      <c r="I5" s="283"/>
      <c r="J5" s="284"/>
      <c r="K5" s="285" t="s">
        <v>1255</v>
      </c>
      <c r="L5" s="286"/>
      <c r="M5" s="286"/>
      <c r="N5" s="286"/>
      <c r="O5" s="287" t="s">
        <v>1256</v>
      </c>
      <c r="P5" s="288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Extra</v>
      </c>
      <c r="C155" s="86" t="str">
        <f>IF(SP_NORTE!S183="","*",SP_NORTE!S183)</f>
        <v>SP NORTE</v>
      </c>
      <c r="D155" s="86" t="str">
        <f>IF(SP_NORTE!T183="","*",SP_NORTE!T183)</f>
        <v>ZEB-ZCZ</v>
      </c>
      <c r="E155" s="86" t="str">
        <f>IF(SP_NORTE!D183="","*",SP_NORTE!D183)</f>
        <v>MAIKSON (TF-666)</v>
      </c>
      <c r="F155" s="86" t="str">
        <f>IF(SP_NORTE!H183="","*",SP_NORTE!H183)</f>
        <v>-</v>
      </c>
      <c r="G155" s="86" t="str">
        <f>IF(SP_NORTE!M183="","*",SP_NORTE!M183)</f>
        <v>ZCT-ZUC</v>
      </c>
      <c r="H155" s="119">
        <f>IF(SP_NORTE!K183="","*",SP_NORTE!K183)</f>
        <v>162.83000000000001</v>
      </c>
      <c r="I155" s="116">
        <f>IF(SP_NORTE!O183="","*",SP_NORTE!O183)</f>
        <v>0.41666666666666669</v>
      </c>
      <c r="J155" s="116">
        <f>IF(SP_NORTE!P183="","*",SP_NORTE!P183)</f>
        <v>4.1666666666666664E-2</v>
      </c>
      <c r="K155" s="86" t="str">
        <f>IF(SP_NORTE!AK183="","*",SP_NORTE!AK183)</f>
        <v>-</v>
      </c>
      <c r="L155" s="86" t="str">
        <f>IF(SP_NORTE!AM183="","*",SP_NORTE!AM183)</f>
        <v>ZCT-ZUC</v>
      </c>
      <c r="M155" s="86">
        <f>IF(SP_NORTE!AP183="","*",SP_NORTE!AP183)</f>
        <v>162.83000000000001</v>
      </c>
      <c r="N155" s="86" t="str">
        <f>IF(SP_NORTE!AM183="","*",SP_NORTE!AM183)</f>
        <v>ZCT-ZUC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1263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1269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2026-03-10T23:52:39Z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