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15" documentId="8_{B6337239-1A00-434D-AAD0-422EA1FEB5AE}" xr6:coauthVersionLast="47" xr6:coauthVersionMax="47" xr10:uidLastSave="{AAD3735E-2F6F-4E11-8F10-5A5F3FFEA465}"/>
  <bookViews>
    <workbookView xWindow="-120" yWindow="-120" windowWidth="20730" windowHeight="11040" firstSheet="3" activeTab="1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1" i="1" l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5" i="1" a="1"/>
  <c r="N305" i="1"/>
  <c r="N304" i="1" a="1"/>
  <c r="N304" i="1"/>
  <c r="N303" i="1" a="1"/>
  <c r="N303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3" i="1" a="1"/>
  <c r="M303" i="1"/>
  <c r="M302" i="1" a="1"/>
  <c r="M302" i="1"/>
  <c r="M301" i="1" a="1"/>
  <c r="M301" i="1"/>
  <c r="M299" i="1" a="1"/>
  <c r="M299" i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M288" i="1" a="1"/>
  <c r="M288" i="1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N283" i="1" a="1"/>
  <c r="N283" i="1" s="1"/>
  <c r="M283" i="1" a="1"/>
  <c r="M283" i="1" s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A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S286" i="12" s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K33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3" i="12"/>
  <c r="S171" i="12"/>
  <c r="S175" i="12"/>
  <c r="S156" i="12"/>
  <c r="S128" i="12"/>
  <c r="E1000" i="11"/>
  <c r="S10" i="12"/>
  <c r="S9" i="12"/>
  <c r="S287" i="12"/>
  <c r="S288" i="12"/>
  <c r="S27" i="12"/>
  <c r="S28" i="12"/>
  <c r="S42" i="12"/>
  <c r="S51" i="12"/>
  <c r="S52" i="12"/>
  <c r="S61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39" i="12" l="1"/>
  <c r="AJ300" i="1"/>
  <c r="AJ307" i="1"/>
  <c r="AJ305" i="1"/>
  <c r="K334" i="12"/>
  <c r="AJ299" i="1"/>
  <c r="AJ298" i="1"/>
  <c r="AJ296" i="1"/>
  <c r="AJ295" i="1"/>
  <c r="AJ294" i="1"/>
  <c r="AJ297" i="1"/>
  <c r="AJ293" i="1"/>
  <c r="AJ291" i="1"/>
  <c r="AJ292" i="1"/>
  <c r="AJ288" i="1"/>
  <c r="AJ260" i="1"/>
  <c r="AJ287" i="1"/>
  <c r="AJ286" i="1"/>
  <c r="AJ284" i="1"/>
  <c r="AJ285" i="1"/>
  <c r="AJ283" i="1"/>
  <c r="AJ259" i="1"/>
  <c r="AJ200" i="1"/>
  <c r="L304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<sst xmlns="http://schemas.openxmlformats.org/spreadsheetml/2006/main" count="7959" uniqueCount="1445">
  <si>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</si>
  <si>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</si>
  <si>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</si>
  <si>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</si>
  <si>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</si>
  <si>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</si>
  <si>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</si>
  <si>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</si>
  <si>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</si>
  <si>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</si>
  <si>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</si>
  <si>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</si>
  <si>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</si>
  <si>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</si>
  <si>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</si>
  <si>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</si>
  <si>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</si>
  <si>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</si>
  <si>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</si>
  <si>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</si>
  <si>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</si>
  <si>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</si>
  <si>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</si>
  <si>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</si>
  <si>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</si>
  <si>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</si>
  <si>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</si>
  <si>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</si>
  <si>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</si>
  <si>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</si>
  <si>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</si>
  <si>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</si>
  <si>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</si>
  <si>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</si>
  <si>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</si>
  <si>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</si>
  <si>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</si>
  <si>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</si>
  <si>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</si>
  <si>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</si>
  <si>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</si>
  <si>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</si>
  <si>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</si>
  <si>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</si>
  <si>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</si>
  <si>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</si>
  <si>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</si>
  <si>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</si>
  <si>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</si>
  <si>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</si>
  <si>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</si>
  <si>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</si>
  <si>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</si>
  <si>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</si>
  <si>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</si>
  <si>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</si>
  <si>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</si>
  <si>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</si>
  <si>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</si>
  <si>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</si>
  <si>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</si>
  <si>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</si>
  <si>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</si>
  <si>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</si>
  <si>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</si>
  <si>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</si>
  <si>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</si>
  <si>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</si>
  <si>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</si>
  <si>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</si>
  <si>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</si>
  <si>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</si>
  <si>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</si>
  <si>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</si>
  <si>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</si>
  <si>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</si>
  <si>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</si>
  <si>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</si>
  <si>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</si>
  <si>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</si>
  <si>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</si>
  <si>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</si>
  <si>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</si>
  <si>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</si>
  <si>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</si>
  <si>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</si>
  <si>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</si>
  <si>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</si>
  <si>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</si>
  <si>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</si>
  <si>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</si>
  <si>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</si>
  <si>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</si>
  <si>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</si>
  <si>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</si>
  <si>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</si>
  <si>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</si>
  <si>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</si>
  <si>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</si>
  <si>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</si>
  <si>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</si>
  <si>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</si>
  <si>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</si>
  <si>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</si>
  <si>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</si>
  <si>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</si>
  <si>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</si>
  <si>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</si>
  <si>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</si>
  <si>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</si>
  <si>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</si>
  <si>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</si>
  <si>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</si>
  <si>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</si>
  <si>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</si>
  <si>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</si>
  <si>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</si>
  <si>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</si>
  <si>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</si>
  <si>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</si>
  <si>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</si>
  <si>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</si>
  <si>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</si>
  <si>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</si>
  <si>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</si>
  <si>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</si>
  <si>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</si>
  <si>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</si>
  <si>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</si>
  <si>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</si>
  <si>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</si>
  <si>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</si>
  <si>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</si>
  <si>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</si>
  <si>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</si>
  <si>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</si>
  <si>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</si>
  <si>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</si>
  <si>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</si>
  <si>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</si>
  <si>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</si>
  <si>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</si>
  <si>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</si>
  <si>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</si>
  <si>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</si>
  <si>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</si>
  <si>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</si>
  <si>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</si>
  <si>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</si>
  <si>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</si>
  <si>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</si>
  <si>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</si>
  <si>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</si>
  <si>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</si>
  <si>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</si>
  <si>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</si>
  <si>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</si>
  <si>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</si>
  <si>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</si>
  <si>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</si>
  <si>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</si>
  <si>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</si>
  <si>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</si>
  <si>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</si>
  <si>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</si>
  <si>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</si>
  <si>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</si>
  <si>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</si>
  <si>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</si>
  <si>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</si>
  <si>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</si>
  <si>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</si>
  <si>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</si>
  <si>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</si>
  <si>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</si>
  <si>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</si>
  <si>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</si>
  <si>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</si>
  <si>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</si>
  <si>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</si>
  <si>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</si>
  <si>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</si>
  <si>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</si>
  <si>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</si>
  <si>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</si>
  <si>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</si>
  <si>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</si>
  <si>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</si>
  <si>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</si>
  <si>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</si>
  <si>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</si>
  <si>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</si>
  <si>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</si>
  <si>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</si>
  <si>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</si>
  <si>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</si>
  <si>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</si>
  <si>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</si>
  <si>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</si>
  <si>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</si>
  <si>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</si>
  <si>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</si>
  <si>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</si>
  <si>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</si>
  <si>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</si>
  <si>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</si>
  <si>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</si>
  <si>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</si>
  <si>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</si>
  <si>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</si>
  <si>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</si>
  <si>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</si>
  <si>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</si>
  <si>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</si>
  <si>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</si>
  <si>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</si>
  <si>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</si>
  <si>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</si>
  <si>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</si>
  <si>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</si>
  <si>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</si>
  <si>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</si>
  <si>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</si>
  <si>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</si>
  <si>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</si>
  <si>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</si>
  <si>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</si>
  <si>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</si>
  <si>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</si>
  <si>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</si>
  <si>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</si>
  <si>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</si>
  <si>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</si>
  <si>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</si>
  <si>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</si>
  <si>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</si>
  <si>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</si>
  <si>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</si>
  <si>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</si>
  <si>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</si>
  <si>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</si>
  <si>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</si>
  <si>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</si>
  <si>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</si>
  <si>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</si>
  <si>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</si>
  <si>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</si>
  <si>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</si>
  <si>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</si>
  <si>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</si>
  <si>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</si>
  <si>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</si>
  <si>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</si>
  <si>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</si>
  <si>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</si>
  <si>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</si>
  <si>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</si>
  <si>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</si>
  <si>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</si>
  <si>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</si>
  <si>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</si>
  <si>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</si>
  <si>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</si>
  <si>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</si>
  <si>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</si>
  <si>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</si>
  <si>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</si>
  <si>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</si>
  <si>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</si>
  <si>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</si>
  <si>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</si>
  <si>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</si>
  <si>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</si>
  <si>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</si>
  <si>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</si>
  <si>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</si>
  <si>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</si>
  <si>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</si>
  <si>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</si>
  <si>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</si>
  <si>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</si>
  <si>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</si>
  <si>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</si>
  <si>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</si>
  <si>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</si>
  <si>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</si>
  <si>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</si>
  <si>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</si>
  <si>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</si>
  <si>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</si>
  <si>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</si>
  <si>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</si>
  <si>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</si>
  <si>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</si>
  <si>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</si>
  <si>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</si>
  <si>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</si>
  <si>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</si>
  <si>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</si>
  <si>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</si>
  <si>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</si>
  <si>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</si>
  <si>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</si>
  <si>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</si>
  <si>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</si>
  <si>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</si>
  <si>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</si>
  <si>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</si>
  <si>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</si>
  <si>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</si>
  <si>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</si>
  <si>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</si>
  <si>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</si>
  <si>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</si>
  <si>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</si>
  <si>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</si>
  <si>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</si>
  <si>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</si>
  <si>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</si>
  <si>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</si>
  <si>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</si>
  <si>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</si>
  <si>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</si>
  <si>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</si>
  <si>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</si>
  <si>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</si>
  <si>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</si>
  <si>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</si>
  <si>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</si>
  <si>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</si>
  <si>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</si>
  <si>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</si>
  <si>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</si>
  <si>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</si>
  <si>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</si>
  <si>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</si>
  <si>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</si>
  <si>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</si>
  <si>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</si>
  <si>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</si>
  <si>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</si>
  <si>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</si>
  <si>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</si>
  <si>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</si>
  <si>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</si>
  <si>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</si>
  <si>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</si>
  <si>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</si>
  <si>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</si>
  <si>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</si>
  <si>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</si>
  <si>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</si>
  <si>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</si>
  <si>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</si>
  <si>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</si>
  <si>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</si>
  <si>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</si>
  <si>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</si>
  <si>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</si>
  <si>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</si>
  <si>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</si>
  <si>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</si>
  <si>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</si>
  <si>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</si>
  <si>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</si>
  <si>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</si>
  <si>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</si>
  <si>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</si>
  <si>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</si>
  <si>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</si>
  <si>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</si>
  <si>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</si>
  <si>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</si>
  <si>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</si>
  <si>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</si>
  <si>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</si>
  <si>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</si>
  <si>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</si>
  <si>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</si>
  <si>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</si>
  <si>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</si>
  <si>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</si>
  <si>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</si>
  <si>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</si>
  <si>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</si>
  <si>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</si>
  <si>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</si>
  <si>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</si>
  <si>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</si>
  <si>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</si>
  <si>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</si>
  <si>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</si>
  <si>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</si>
  <si>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</si>
  <si>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</si>
  <si>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</si>
  <si>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</si>
  <si>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</si>
  <si>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</si>
  <si>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</si>
  <si>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</si>
  <si>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</si>
  <si>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</si>
  <si>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</si>
  <si>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</si>
  <si>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</si>
  <si>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</si>
  <si>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</si>
  <si>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</si>
  <si>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</si>
  <si>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</si>
  <si>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</si>
  <si>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</si>
  <si>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</si>
  <si>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</si>
  <si>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</si>
  <si>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</si>
  <si>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</si>
  <si>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</si>
  <si>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</si>
  <si>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</si>
  <si>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</si>
  <si>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</si>
  <si>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</si>
  <si>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</si>
  <si>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</si>
  <si>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</si>
  <si>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</si>
  <si>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</si>
  <si>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</si>
  <si>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</si>
  <si>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</si>
  <si>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</si>
  <si>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</si>
  <si>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</si>
  <si>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</si>
  <si>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</si>
  <si>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</si>
  <si>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</si>
  <si>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</si>
  <si>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</si>
  <si>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</si>
  <si>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</si>
  <si>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</si>
  <si>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</si>
  <si>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</si>
  <si>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</si>
  <si>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</si>
  <si>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</si>
  <si>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</si>
  <si>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</si>
  <si>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</si>
  <si>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</si>
  <si>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</si>
  <si>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</si>
  <si>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</si>
  <si>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</si>
  <si>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</si>
  <si>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</si>
  <si>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</si>
  <si>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</si>
  <si>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</si>
  <si>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</si>
  <si>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</si>
  <si>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</si>
  <si>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</si>
  <si>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</si>
  <si>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</si>
  <si>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</si>
  <si>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</si>
  <si>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</si>
  <si>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</si>
  <si>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</si>
  <si>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</si>
  <si>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</si>
  <si>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</si>
  <si>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</si>
  <si>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</si>
  <si>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</si>
  <si>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</si>
  <si>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</si>
  <si>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</si>
  <si>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</si>
  <si>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</si>
  <si>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</si>
  <si>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</si>
  <si>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</si>
  <si>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</si>
  <si>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</si>
  <si>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</si>
  <si>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</si>
  <si>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</si>
  <si>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</si>
  <si>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</si>
  <si>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</si>
  <si>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</si>
  <si>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</si>
  <si>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</si>
  <si>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</si>
  <si>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</si>
  <si>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</si>
  <si>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</si>
  <si>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</si>
  <si>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</si>
  <si>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</si>
  <si>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</si>
  <si>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</si>
  <si>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</si>
  <si>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</si>
  <si>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</si>
  <si>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</si>
  <si>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</si>
  <si>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</si>
  <si>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</si>
  <si>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</si>
  <si>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</si>
  <si>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</si>
  <si>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</si>
  <si>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</si>
  <si>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</si>
  <si>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</si>
  <si>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</si>
  <si>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</si>
  <si>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</si>
  <si>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</si>
  <si>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</si>
  <si>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</si>
  <si>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</si>
  <si>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</si>
  <si>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</si>
  <si>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</si>
  <si>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</si>
  <si>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</si>
  <si>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</si>
  <si>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</si>
  <si>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</si>
  <si>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</si>
  <si>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</si>
  <si>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</si>
  <si>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</si>
  <si>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</si>
  <si>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</si>
  <si>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</si>
  <si>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</si>
  <si>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</si>
  <si>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</si>
  <si>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</si>
  <si>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</si>
  <si>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</si>
  <si>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</si>
  <si>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</si>
  <si>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</si>
  <si>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</si>
  <si>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</si>
  <si>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</si>
  <si>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</si>
  <si>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</si>
  <si>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</si>
  <si>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</si>
  <si>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</si>
  <si>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</si>
  <si>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</si>
  <si>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</si>
  <si>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</si>
  <si>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</si>
  <si>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</si>
  <si>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</si>
  <si>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</si>
  <si>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</si>
  <si>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</si>
  <si>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</si>
  <si>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</si>
  <si>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</si>
  <si>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</si>
  <si>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</si>
  <si>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</si>
  <si>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</si>
  <si>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</si>
  <si>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</si>
  <si>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</si>
  <si>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</si>
  <si>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</si>
  <si>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</si>
  <si>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</si>
  <si>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</si>
  <si>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</si>
  <si>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</si>
  <si>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</si>
  <si>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</si>
  <si>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</si>
  <si>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</si>
  <si>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</si>
  <si>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</si>
  <si>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</si>
  <si>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</si>
  <si>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</si>
  <si>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</si>
  <si>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</si>
  <si>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</si>
  <si>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</si>
  <si>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</si>
  <si>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</si>
  <si>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</si>
  <si>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</si>
  <si>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</si>
  <si>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</si>
  <si>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</si>
  <si>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</si>
  <si>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</si>
  <si>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</si>
  <si>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</si>
  <si>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</si>
  <si>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</si>
  <si>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</si>
  <si>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</si>
  <si>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</si>
  <si>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</si>
  <si>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</si>
  <si>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</si>
  <si>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</si>
  <si>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</si>
  <si>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</si>
  <si>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</si>
  <si>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</si>
  <si>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</si>
  <si>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</si>
  <si>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</si>
  <si>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</si>
  <si>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</si>
  <si>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</si>
  <si>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</si>
  <si>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</si>
  <si>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</si>
  <si>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</si>
  <si>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</si>
  <si>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</si>
  <si>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</si>
  <si>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</si>
  <si>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</si>
  <si>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</si>
  <si>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</si>
  <si>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</si>
  <si>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</si>
  <si>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</si>
  <si>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</si>
  <si>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</si>
  <si>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</si>
  <si>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</si>
  <si>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</si>
  <si>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</si>
  <si>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</si>
  <si>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</si>
  <si>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</si>
  <si>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</si>
  <si>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</si>
  <si>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</si>
  <si>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</si>
  <si>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</si>
  <si>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</si>
  <si>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</si>
  <si>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</si>
  <si>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</si>
  <si>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</si>
  <si>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</si>
  <si>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</si>
  <si>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</si>
  <si>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</si>
  <si>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</si>
  <si>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</si>
  <si>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</si>
  <si>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</si>
  <si>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</si>
  <si>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</si>
  <si>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</si>
  <si>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</si>
  <si>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</si>
  <si>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</si>
  <si>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</si>
  <si>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</si>
  <si>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</si>
  <si>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</si>
  <si>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</si>
  <si>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</si>
  <si>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</si>
  <si>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</si>
  <si>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</si>
  <si>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</si>
  <si>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</si>
  <si>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</si>
  <si>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</si>
  <si>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</si>
  <si>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</si>
  <si>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</si>
  <si>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</si>
  <si>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</si>
  <si>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</si>
  <si>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</si>
  <si>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</si>
  <si>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</si>
  <si>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</si>
  <si>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</si>
  <si>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</si>
  <si>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</si>
  <si>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</si>
  <si>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</si>
  <si>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</si>
  <si>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</si>
  <si>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</si>
  <si>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</si>
  <si>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</si>
  <si>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</si>
  <si>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</si>
  <si>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</si>
  <si>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</si>
  <si>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</si>
  <si>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</si>
  <si>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</si>
  <si>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</si>
  <si>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</si>
  <si>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</si>
  <si>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</si>
  <si>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</si>
  <si>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</si>
  <si>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</si>
  <si>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</si>
  <si>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</si>
  <si>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</si>
  <si>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</si>
  <si>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</si>
  <si>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</si>
  <si>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</si>
  <si>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</si>
  <si>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</si>
  <si>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</si>
  <si>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</si>
  <si>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</si>
  <si>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</si>
  <si>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</si>
  <si>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</si>
  <si>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</si>
  <si>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</si>
  <si>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</si>
  <si>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</si>
  <si>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</si>
  <si>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</si>
  <si>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</si>
  <si>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</si>
  <si>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</si>
  <si>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</si>
  <si>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</si>
  <si>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</si>
  <si>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</si>
  <si>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</si>
  <si>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</si>
  <si>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</si>
  <si>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</si>
  <si>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</si>
  <si>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</si>
  <si>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</si>
  <si>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</si>
  <si>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</si>
  <si>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</si>
  <si>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</si>
  <si>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</si>
  <si>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</si>
  <si>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</si>
  <si>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</si>
  <si>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</si>
  <si>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</si>
  <si>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</si>
  <si>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</si>
  <si>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</si>
  <si>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</si>
  <si>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</si>
  <si>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</si>
  <si>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</si>
  <si>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</si>
  <si>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</si>
  <si>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</si>
  <si>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</si>
  <si>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</si>
  <si>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</si>
  <si>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</si>
  <si>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</si>
  <si>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</si>
  <si>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</si>
  <si>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</si>
  <si>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</si>
  <si>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</si>
  <si>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</si>
  <si>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</si>
  <si>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</si>
  <si>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</si>
  <si>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</si>
  <si>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</si>
  <si>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</si>
  <si>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</si>
  <si>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</si>
  <si>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</si>
  <si>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</si>
  <si>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</si>
  <si>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</si>
  <si>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</si>
  <si>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</si>
  <si>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</si>
  <si>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</si>
  <si>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</si>
  <si>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</si>
  <si>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</si>
  <si>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</si>
  <si>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</si>
  <si>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</si>
  <si>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</si>
  <si>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</si>
  <si>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</si>
  <si>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</si>
  <si>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</si>
  <si>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</si>
  <si>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</si>
  <si>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</si>
  <si>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</si>
  <si>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</si>
  <si>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</si>
  <si>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</si>
  <si>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</si>
  <si>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</si>
  <si>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</si>
  <si>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</si>
  <si>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</si>
  <si>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</si>
  <si>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</si>
  <si>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</si>
  <si>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</si>
  <si>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</si>
  <si>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</si>
  <si>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</si>
  <si>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</si>
  <si>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</si>
  <si>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</si>
  <si>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</si>
  <si>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</si>
  <si>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</si>
  <si>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</si>
  <si>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</si>
  <si>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</si>
  <si>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</si>
  <si>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</si>
  <si>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</si>
  <si>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</si>
  <si>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</si>
  <si>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</si>
  <si>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</si>
  <si>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</si>
  <si>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</si>
  <si>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</si>
  <si>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</si>
  <si>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</si>
  <si>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</si>
  <si>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</si>
  <si>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</si>
  <si>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</si>
  <si>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</si>
  <si>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</si>
  <si>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</si>
  <si>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</si>
  <si>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</si>
  <si>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</si>
  <si>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</si>
  <si>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</si>
  <si>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</si>
  <si>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</si>
  <si>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</si>
  <si>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</si>
  <si>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</si>
  <si>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</si>
  <si>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</si>
  <si>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</si>
  <si>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</si>
  <si>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</si>
  <si>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</si>
  <si>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</si>
  <si>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</si>
  <si>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</si>
  <si>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</si>
  <si>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</si>
  <si>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</si>
  <si>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</si>
  <si>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</si>
  <si>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</si>
  <si>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</si>
  <si>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</si>
  <si>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</si>
  <si>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</si>
  <si>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</si>
  <si>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</si>
  <si>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</si>
  <si>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</si>
  <si>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</si>
  <si>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</si>
  <si>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</si>
  <si>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</si>
  <si>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</si>
  <si>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</si>
  <si>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</si>
  <si>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</si>
  <si>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</si>
  <si>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</si>
  <si>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</si>
  <si>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</si>
  <si>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</si>
  <si>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</si>
  <si>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</si>
  <si>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</si>
  <si>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</si>
  <si>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</si>
  <si>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</si>
  <si>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</si>
  <si>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</si>
  <si>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</si>
  <si>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</si>
  <si>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</si>
  <si>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</si>
  <si>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</si>
  <si>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</si>
  <si>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</si>
  <si>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</si>
  <si>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</si>
  <si>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</si>
  <si>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</si>
  <si>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</si>
  <si>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</si>
  <si>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</si>
  <si>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</si>
  <si>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</si>
  <si>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</si>
  <si>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</si>
  <si>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</si>
  <si>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</si>
  <si>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</si>
  <si>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</si>
  <si>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</si>
  <si>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</si>
  <si>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</si>
  <si>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</si>
  <si>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</si>
  <si>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</si>
  <si>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</si>
  <si>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</si>
  <si>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</si>
  <si>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</si>
  <si>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</si>
  <si>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</si>
  <si>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</si>
  <si>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</si>
  <si>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</si>
  <si>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</si>
  <si>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</si>
  <si>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</si>
  <si>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</si>
  <si>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</si>
  <si>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</si>
  <si>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</si>
  <si>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</si>
  <si>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</si>
  <si>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</si>
  <si>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</si>
  <si>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</si>
  <si>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</si>
  <si>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</si>
  <si>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</si>
  <si>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</si>
  <si>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</si>
  <si>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</si>
  <si>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</si>
  <si>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</si>
  <si>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</si>
  <si>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</si>
  <si>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</si>
  <si>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</si>
  <si>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</si>
  <si>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</si>
  <si>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</si>
  <si>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</si>
  <si>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</si>
  <si>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</si>
  <si>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</si>
  <si>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</si>
  <si>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</si>
  <si>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</si>
  <si>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</si>
  <si>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</si>
  <si>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</si>
  <si>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</si>
  <si>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</si>
  <si>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</si>
  <si>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</si>
  <si>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</si>
  <si>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</si>
  <si>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</si>
  <si>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</si>
  <si>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</si>
  <si>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</si>
  <si>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</si>
  <si>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</si>
  <si>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</si>
  <si>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</si>
  <si>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</si>
  <si>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</si>
  <si>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</si>
  <si>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</si>
  <si>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</si>
  <si>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</si>
  <si>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</si>
  <si>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</si>
  <si>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</si>
  <si>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</si>
  <si>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</si>
  <si>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</si>
  <si>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</si>
  <si>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</si>
  <si>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</si>
  <si>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</si>
  <si>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</si>
  <si>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</si>
  <si>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</si>
  <si>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</si>
  <si>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</si>
  <si>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</si>
  <si>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</si>
  <si>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</si>
  <si>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</si>
  <si>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</si>
  <si>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</si>
  <si>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</si>
  <si>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</si>
  <si>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</si>
  <si>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</si>
  <si>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</si>
  <si>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</si>
  <si>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</si>
  <si>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</si>
  <si>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</si>
  <si>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</si>
  <si>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</si>
  <si>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</si>
  <si>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</si>
  <si>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</si>
  <si>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</si>
  <si>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</si>
  <si>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</si>
  <si>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</si>
  <si>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</si>
  <si>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</si>
  <si>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</si>
  <si>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</si>
  <si>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</si>
  <si>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</si>
  <si>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</si>
  <si>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</si>
  <si>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</si>
  <si>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</si>
  <si>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</si>
  <si>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</si>
  <si>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</si>
  <si>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</si>
  <si>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</si>
  <si>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</si>
  <si>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</si>
  <si>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</si>
  <si>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</si>
  <si>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</si>
  <si>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</si>
  <si>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</si>
  <si>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</si>
  <si>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</si>
  <si>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</si>
  <si>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</si>
  <si>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</si>
  <si>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</si>
  <si>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</si>
  <si>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</si>
  <si>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</si>
  <si>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</si>
  <si>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</si>
  <si>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</si>
  <si>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</si>
  <si>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</si>
  <si>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</si>
  <si>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</si>
  <si>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</si>
  <si>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</si>
  <si>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</si>
  <si>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</si>
  <si>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</si>
  <si>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</si>
  <si>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</si>
  <si>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</si>
  <si>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</si>
  <si>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</si>
  <si>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</si>
  <si>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</si>
  <si>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</si>
  <si>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</si>
  <si>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</si>
  <si>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</si>
  <si>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</si>
  <si>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</si>
  <si>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</si>
  <si>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</si>
  <si>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</si>
  <si>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</si>
  <si>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</si>
  <si>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</si>
  <si>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</si>
  <si>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</si>
  <si>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</si>
  <si>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</si>
  <si>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</si>
  <si>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</si>
  <si>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</si>
  <si>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</si>
  <si>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</si>
  <si>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</si>
  <si>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</si>
  <si>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</si>
  <si>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</si>
  <si>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</si>
  <si>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</si>
  <si>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</si>
  <si>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</si>
  <si>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</si>
  <si>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</si>
  <si>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</si>
  <si>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</si>
  <si>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</si>
  <si>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</si>
  <si>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</si>
  <si>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</si>
  <si>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</si>
  <si>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</si>
  <si>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</si>
  <si>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</si>
  <si>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</si>
  <si>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</si>
  <si>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</si>
  <si>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</si>
  <si>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</si>
  <si>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</si>
  <si>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</si>
  <si>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</si>
  <si>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</si>
  <si>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</si>
  <si>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</si>
  <si>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</si>
  <si>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</si>
  <si>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</si>
  <si>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</si>
  <si>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</si>
  <si>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</si>
  <si>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</si>
  <si>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</si>
  <si>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</si>
  <si>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</si>
  <si>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</si>
  <si>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</si>
  <si>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</si>
  <si>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</si>
  <si>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</si>
  <si>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</si>
  <si>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</si>
  <si>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</si>
  <si>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</si>
  <si>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</si>
  <si>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</si>
  <si>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</si>
  <si>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</si>
  <si>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</si>
  <si>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</si>
  <si>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</si>
  <si>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</si>
  <si>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</si>
  <si>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</si>
  <si>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</si>
  <si>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</si>
  <si>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</si>
  <si>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</si>
  <si>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</si>
  <si>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</si>
  <si>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</si>
  <si>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</si>
  <si>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</si>
  <si>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</si>
  <si>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</si>
  <si>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</si>
  <si>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</si>
  <si>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</si>
  <si>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</si>
  <si>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</si>
  <si>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</si>
  <si>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</si>
  <si>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</si>
  <si>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</si>
  <si>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</si>
  <si>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</si>
  <si>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</si>
  <si>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</si>
  <si>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</si>
  <si>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</si>
  <si>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</si>
  <si>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</si>
  <si>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</si>
  <si>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</si>
  <si>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</si>
  <si>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</si>
  <si>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</si>
  <si>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</si>
  <si>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</si>
  <si>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</si>
  <si>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</si>
  <si>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</si>
  <si>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</si>
  <si>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</si>
  <si>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</si>
  <si>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</si>
  <si>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</si>
  <si>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</si>
  <si>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</si>
  <si>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</si>
  <si>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</si>
  <si>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</si>
  <si>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</si>
  <si>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</si>
  <si>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</si>
  <si>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</si>
  <si>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</si>
  <si>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</si>
  <si>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</si>
  <si>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</si>
  <si>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</si>
  <si>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</si>
  <si>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</si>
  <si>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</si>
  <si>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</si>
  <si>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</si>
  <si>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</si>
  <si>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</si>
  <si>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</si>
  <si>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</si>
  <si>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</si>
  <si>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</si>
  <si>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</si>
  <si>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</si>
  <si>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</si>
  <si>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</si>
  <si>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</si>
  <si>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</si>
  <si>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</si>
  <si>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</si>
  <si>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</si>
  <si>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</si>
  <si>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</si>
  <si>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</si>
  <si>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</si>
  <si>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</si>
  <si>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</si>
  <si>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</si>
  <si>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</si>
  <si>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</si>
  <si>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</si>
  <si>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</si>
  <si>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</si>
  <si>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</si>
  <si>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</si>
  <si>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</si>
  <si>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</si>
  <si>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</si>
  <si>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</si>
  <si>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</si>
  <si>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</si>
  <si>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</si>
  <si>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</si>
  <si>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</si>
  <si>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</si>
  <si>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</si>
  <si>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</si>
  <si>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</si>
  <si>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</si>
  <si>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</si>
  <si>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</si>
  <si>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</si>
  <si>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</si>
  <si>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</si>
  <si>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</si>
  <si>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</si>
  <si>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</si>
  <si>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</si>
  <si>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</si>
  <si>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</si>
  <si>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</si>
  <si>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</si>
  <si>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</si>
  <si>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</si>
  <si>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</si>
  <si>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</si>
  <si>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</si>
  <si>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</si>
  <si>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</si>
  <si>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</si>
  <si>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</si>
  <si>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</si>
  <si>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</si>
  <si>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</si>
  <si>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</si>
  <si>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</si>
  <si>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</si>
  <si>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</si>
  <si>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</si>
  <si>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</si>
  <si>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</si>
  <si>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</si>
  <si>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</si>
  <si>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</si>
  <si>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</si>
  <si>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</si>
  <si>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</si>
  <si>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</si>
  <si>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</si>
  <si>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</si>
  <si>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</si>
  <si>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</si>
  <si>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</si>
  <si>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</si>
  <si>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</si>
  <si>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</si>
  <si>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</si>
  <si>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</si>
  <si>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</si>
  <si>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</si>
  <si>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</si>
  <si>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</si>
  <si>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</si>
  <si>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</si>
  <si>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</si>
  <si>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</si>
  <si>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</si>
  <si>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</si>
  <si>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em prepração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</si>
  <si>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</si>
  <si>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</si>
  <si>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</si>
  <si>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</si>
  <si>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</si>
  <si>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</si>
  <si>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</si>
  <si>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</si>
  <si>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</si>
  <si>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</si>
  <si>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</si>
  <si>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</si>
  <si>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</si>
  <si>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</si>
  <si>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</si>
  <si>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</si>
  <si>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</si>
  <si>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</si>
  <si>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</si>
  <si>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</si>
  <si>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</si>
  <si>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</si>
  <si>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</si>
  <si>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</si>
  <si>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</si>
  <si>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</si>
  <si>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</si>
  <si>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</si>
  <si>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</si>
  <si>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</si>
  <si>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Descarga de jacaré km178+400 via 2 (20min); Descarga de 400 dormentes km168+000 (30min); - Recolher dormentes km187+000 ao km 189+000 (60min)</t>
  </si>
  <si>
    <t>Deslocamento e recolhimento das TP's na serra / gira em ZXW e retona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</si>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</sst>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abSelected="1" topLeftCell="A122" zoomScale="85" zoomScaleNormal="85" workbookViewId="0">
      <selection activeCell="A136" sqref="A13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288" activePane="bottomRight" state="frozen"/>
      <selection pane="bottomRight" activeCell="B300" sqref="B3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t="34.5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Intervalo</v>
      </c>
      <c r="BR251" s="19">
        <f t="shared" si="27"/>
        <v>0.96250000000000058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990</v>
      </c>
      <c r="BK252" s="17" t="s">
        <v>1346</v>
      </c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1360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1361</v>
      </c>
      <c r="BK259" s="17" t="s">
        <v>1361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 hidden="1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1361</v>
      </c>
      <c r="BK260" s="17" t="s">
        <v>1361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1362</v>
      </c>
      <c r="BK261" s="17" t="s">
        <v>1363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1363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1364</v>
      </c>
      <c r="BK262" s="17" t="s">
        <v>1365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1363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1364</v>
      </c>
      <c r="BK263" s="17" t="s">
        <v>1365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1363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1364</v>
      </c>
      <c r="BK264" s="17" t="s">
        <v>1365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1363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1364</v>
      </c>
      <c r="BK265" s="17" t="s">
        <v>1365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1363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1364</v>
      </c>
      <c r="BK266" s="17" t="s">
        <v>1365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1363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1366</v>
      </c>
      <c r="BK268" s="17" t="s">
        <v>1366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1366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1367</v>
      </c>
      <c r="BK271" s="17" t="s">
        <v>1367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1367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1368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1369</v>
      </c>
      <c r="BK273" s="17" t="s">
        <v>1369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1369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1368</v>
      </c>
      <c r="BK276" s="17" t="s">
        <v>1368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1368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1370</v>
      </c>
      <c r="BK277" s="17" t="s">
        <v>1370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1370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1371</v>
      </c>
      <c r="BK278" s="17" t="s">
        <v>1371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1371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1372</v>
      </c>
      <c r="BK279" s="17" t="s">
        <v>1372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1372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1373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1374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1375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1376</v>
      </c>
      <c r="BK280" s="17" t="s">
        <v>1376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1376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/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/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/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>
        <f t="shared" si="25"/>
        <v>0</v>
      </c>
      <c r="AZ285" s="14"/>
      <c r="BA285" s="72"/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29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/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1377</v>
      </c>
      <c r="X287" s="218" t="s">
        <v>664</v>
      </c>
      <c r="Y287" s="158"/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/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29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/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/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/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/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/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/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29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/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314"/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1378</v>
      </c>
      <c r="X300" s="218" t="s">
        <v>664</v>
      </c>
      <c r="Y300" s="158"/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>W6246003</v>
      </c>
      <c r="B305" s="171">
        <v>46003</v>
      </c>
      <c r="C305" s="8">
        <f>IF(BS_CONTROLE[[#This Row],[DATA]]="","",WEEKNUM(BS_CONTROLE[[#This Row],[DATA]]))</f>
        <v>50</v>
      </c>
      <c r="D305" s="52" t="s">
        <v>540</v>
      </c>
      <c r="E305" s="294">
        <v>300</v>
      </c>
      <c r="F305" s="172" t="s">
        <v>331</v>
      </c>
      <c r="G305" s="9" t="str">
        <f>IF(D305="","*",VLOOKUP(F305,BS_ATIVIDADE[#All],3,FALSE))</f>
        <v>OUTROS</v>
      </c>
      <c r="H305" s="173" t="s">
        <v>178</v>
      </c>
      <c r="I305" s="173" t="s">
        <v>953</v>
      </c>
      <c r="J305" s="217">
        <v>54</v>
      </c>
      <c r="K305" s="217">
        <v>83.7</v>
      </c>
      <c r="L305" s="217" t="s">
        <v>317</v>
      </c>
      <c r="M305" s="204" t="s">
        <v>978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5" s="173">
        <v>0.33333333333333331</v>
      </c>
      <c r="P305" s="173">
        <v>4.1666666666666664E-2</v>
      </c>
      <c r="Q305" s="217">
        <v>1</v>
      </c>
      <c r="R305" s="10" t="str">
        <f>IFERROR(_xlfn.XLOOKUP(F305, BS_ATIVIDADE[ATIVIDADE],BS_ATIVIDADE[UNIDADE] ), "*")</f>
        <v>BINÁRIO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ZEV</v>
      </c>
      <c r="V305" s="261" t="s">
        <v>960</v>
      </c>
      <c r="W305" s="261" t="s">
        <v>961</v>
      </c>
      <c r="X305" s="218" t="s">
        <v>664</v>
      </c>
      <c r="Y305" s="158"/>
      <c r="Z305" s="158"/>
      <c r="AA305" s="217">
        <v>1</v>
      </c>
      <c r="AB305" s="172" t="s">
        <v>655</v>
      </c>
      <c r="AC305" s="172" t="s">
        <v>650</v>
      </c>
      <c r="AD305" s="316">
        <v>0.27083333333333331</v>
      </c>
      <c r="AE305" s="217">
        <v>9038</v>
      </c>
      <c r="AF305" s="217" t="s">
        <v>317</v>
      </c>
      <c r="AG305" s="217" t="s">
        <v>317</v>
      </c>
      <c r="AH305" s="49"/>
      <c r="AI305" s="142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258" t="str">
        <f>IF(BS_CONTROLE[[#This Row],[Local - Partida]]=0, "-", BS_CONTROLE[[#This Row],[Local - Partida]])</f>
        <v>ZPT1051</v>
      </c>
      <c r="AL305" s="258" t="str">
        <f>IF(BS_CONTROLE[[#This Row],[Local - Encerramento]]=0, "-", BS_CONTROLE[[#This Row],[Local - Encerramento]])</f>
        <v>ZPTZDR</v>
      </c>
      <c r="AM305" s="258" t="str">
        <f>IF(BS_CONTROLE[[#This Row],[Entre - Estações]]=0, "-", BS_CONTROLE[[#This Row],[Entre - Estações]])</f>
        <v>ZPT-ZXW</v>
      </c>
      <c r="AN305" s="258" t="str">
        <f>IF(BS_CONTROLE[[#This Row],[SB]]=0, "-", BS_CONTROLE[[#This Row],[SB]])</f>
        <v>K84ZXW1</v>
      </c>
      <c r="AO305" s="259">
        <f>IF(BS_CONTROLE[[#This Row],[SUB]]=0, "-", BS_CONTROLE[[#This Row],[SUB]])</f>
        <v>54</v>
      </c>
      <c r="AP305" s="260">
        <f>IF(BS_CONTROLE[[#This Row],[KM - Inicio]]=0, "-", BS_CONTROLE[[#This Row],[KM - Inicio]])</f>
        <v>83.7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BINÁRIO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ZEV</v>
      </c>
      <c r="BF305" s="261" t="str">
        <f>IF(BS_CONTROLE[[#This Row],[Responsavel pelo boletim]]=0, "-", BS_CONTROLE[[#This Row],[Responsavel pelo boletim]])</f>
        <v>Moisés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Produção e Intervalo</v>
      </c>
      <c r="BR305" s="19">
        <f t="shared" si="38"/>
        <v>0</v>
      </c>
      <c r="BS305" s="19">
        <f t="shared" si="39"/>
        <v>0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</v>
      </c>
      <c r="B307" s="171"/>
      <c r="C307" s="8" t="str">
        <f>IF(BS_CONTROLE[[#This Row],[DATA]]="","",WEEKNUM(BS_CONTROLE[[#This Row],[DATA]]))</f>
        <v/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280:Q299 O301:Q304 O306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5 V284:V285 V286:Y299 V301:Y304 X300:Y300 V306:Y306 X305:Y305 V308:Y450 W307:Y30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304 Z306:AD450 Z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0 J305" name="Range1_16_2"/>
    <protectedRange sqref="O7:Q7 P8:P9 O27:Q27 O20:Q20 O25:Q25 O14:Q14 P33:P34 P58:P59 O75:Q75 O97:Q97 O103:Q103 O113:Q113 O144:Q144 O151:Q151 O156:Q157 O169:Q169 O178:Q178 O183:Q183 O206:Q206 O212:Q212 O215:Q215 O241:Q241 O261:Q261 O279:Q279 O300:Q300 O305:Q30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" name="Range1_19_1"/>
    <protectedRange sqref="AA27:AC27 AA25:AE25 AA75:AC75 AA103:AC103 AA148:AE148 AA151:AC151 AA212:AE212 AA305:AE305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1379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1380</v>
      </c>
      <c r="C4" s="331" t="s">
        <v>1381</v>
      </c>
      <c r="D4" s="331" t="s">
        <v>1382</v>
      </c>
      <c r="E4" s="331" t="s">
        <v>1383</v>
      </c>
      <c r="F4" s="331" t="s">
        <v>8</v>
      </c>
      <c r="G4" s="331" t="s">
        <v>1384</v>
      </c>
    </row>
    <row r="5" spans="2:8">
      <c r="B5" s="334" t="s">
        <v>1149</v>
      </c>
      <c r="C5" s="334">
        <v>314978</v>
      </c>
      <c r="D5" s="334" t="s">
        <v>1385</v>
      </c>
      <c r="E5" s="334" t="s">
        <v>537</v>
      </c>
      <c r="F5" s="334" t="s">
        <v>101</v>
      </c>
      <c r="G5" s="335">
        <v>46143</v>
      </c>
    </row>
    <row r="6" spans="2:8">
      <c r="B6" s="334" t="s">
        <v>1386</v>
      </c>
      <c r="C6" s="334">
        <v>256790</v>
      </c>
      <c r="D6" s="334" t="s">
        <v>1387</v>
      </c>
      <c r="E6" s="334" t="s">
        <v>537</v>
      </c>
      <c r="F6" s="334" t="s">
        <v>1388</v>
      </c>
      <c r="G6" s="335">
        <v>45992</v>
      </c>
    </row>
    <row r="7" spans="2:8">
      <c r="B7" s="334" t="s">
        <v>1389</v>
      </c>
      <c r="C7" s="334">
        <v>265193</v>
      </c>
      <c r="D7" s="334" t="s">
        <v>1390</v>
      </c>
      <c r="E7" s="334" t="s">
        <v>538</v>
      </c>
      <c r="F7" s="334" t="s">
        <v>1391</v>
      </c>
      <c r="G7" s="334" t="s">
        <v>1392</v>
      </c>
    </row>
    <row r="8" spans="2:8">
      <c r="B8" s="334" t="s">
        <v>1393</v>
      </c>
      <c r="C8" s="334">
        <v>293716</v>
      </c>
      <c r="D8" s="334" t="s">
        <v>1394</v>
      </c>
      <c r="E8" s="334" t="s">
        <v>538</v>
      </c>
      <c r="F8" s="334" t="s">
        <v>1391</v>
      </c>
      <c r="G8" s="335">
        <v>46204</v>
      </c>
    </row>
    <row r="9" spans="2:8">
      <c r="B9" s="334" t="s">
        <v>1395</v>
      </c>
      <c r="C9" s="334">
        <v>257258</v>
      </c>
      <c r="D9" s="334" t="s">
        <v>1396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1397</v>
      </c>
      <c r="C10" s="334">
        <v>371147</v>
      </c>
      <c r="D10" s="334" t="s">
        <v>1398</v>
      </c>
      <c r="E10" s="334" t="s">
        <v>539</v>
      </c>
      <c r="F10" s="334" t="s">
        <v>144</v>
      </c>
      <c r="G10" s="334" t="s">
        <v>1392</v>
      </c>
    </row>
    <row r="11" spans="2:8">
      <c r="B11" s="334" t="s">
        <v>1399</v>
      </c>
      <c r="C11" s="334">
        <v>259230</v>
      </c>
      <c r="D11" s="334" t="s">
        <v>1400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1401</v>
      </c>
      <c r="C12" s="334">
        <v>370705</v>
      </c>
      <c r="D12" s="334"/>
      <c r="E12" s="334" t="s">
        <v>539</v>
      </c>
      <c r="F12" s="334" t="s">
        <v>144</v>
      </c>
      <c r="G12" s="334" t="s">
        <v>1392</v>
      </c>
    </row>
    <row r="13" spans="2:8">
      <c r="B13" s="334" t="s">
        <v>1402</v>
      </c>
      <c r="C13" s="334">
        <v>258542</v>
      </c>
      <c r="D13" s="334" t="s">
        <v>1403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1404</v>
      </c>
      <c r="C14" s="334">
        <v>257050</v>
      </c>
      <c r="D14" s="334" t="s">
        <v>1405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1406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1407</v>
      </c>
      <c r="E3" s="326" t="s">
        <v>1408</v>
      </c>
      <c r="F3" s="326" t="s">
        <v>1409</v>
      </c>
      <c r="G3" s="331" t="s">
        <v>1410</v>
      </c>
      <c r="H3" s="326" t="s">
        <v>1411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1412</v>
      </c>
      <c r="H4" s="329"/>
    </row>
    <row r="5" spans="3:8" ht="29.25">
      <c r="C5" s="327" t="s">
        <v>537</v>
      </c>
      <c r="D5" s="327" t="s">
        <v>1413</v>
      </c>
      <c r="E5" s="328">
        <v>46000</v>
      </c>
      <c r="F5" s="327">
        <v>9000</v>
      </c>
      <c r="G5" s="332" t="s">
        <v>1414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1415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1416</v>
      </c>
      <c r="G7" s="333" t="s">
        <v>1417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1418</v>
      </c>
      <c r="H8" s="327"/>
    </row>
    <row r="9" spans="3:8">
      <c r="C9" s="327" t="s">
        <v>464</v>
      </c>
      <c r="D9" s="327" t="s">
        <v>1419</v>
      </c>
      <c r="E9" s="328">
        <v>45993</v>
      </c>
      <c r="F9" s="327">
        <v>12000</v>
      </c>
      <c r="G9" s="332" t="s">
        <v>1420</v>
      </c>
      <c r="H9" s="327"/>
    </row>
    <row r="10" spans="3:8" ht="29.25">
      <c r="C10" s="327" t="s">
        <v>464</v>
      </c>
      <c r="D10" s="327" t="s">
        <v>1421</v>
      </c>
      <c r="E10" s="328">
        <v>45993</v>
      </c>
      <c r="F10" s="327">
        <v>9000</v>
      </c>
      <c r="G10" s="332" t="s">
        <v>1422</v>
      </c>
      <c r="H10" s="327"/>
    </row>
    <row r="11" spans="3:8" ht="29.25">
      <c r="C11" s="327" t="s">
        <v>464</v>
      </c>
      <c r="D11" s="327" t="s">
        <v>1423</v>
      </c>
      <c r="E11" s="328">
        <v>45993</v>
      </c>
      <c r="F11" s="327">
        <v>10000</v>
      </c>
      <c r="G11" s="332" t="s">
        <v>1422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1424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1425</v>
      </c>
      <c r="W1" s="396"/>
      <c r="X1" s="396"/>
      <c r="Y1" s="104"/>
    </row>
    <row r="2" spans="1:25" s="101" customFormat="1" ht="11.25" customHeight="1">
      <c r="A2" s="105" t="s">
        <v>1426</v>
      </c>
      <c r="B2" s="105" t="s">
        <v>1427</v>
      </c>
      <c r="C2" s="105" t="s">
        <v>313</v>
      </c>
      <c r="D2" s="106" t="s">
        <v>871</v>
      </c>
      <c r="E2" s="106" t="s">
        <v>872</v>
      </c>
      <c r="F2" s="106" t="s">
        <v>1428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1429</v>
      </c>
      <c r="U2" s="108" t="s">
        <v>874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>
        <f>IF(SP_SUL!B305="","*",SP_SUL!B305)</f>
        <v>46003</v>
      </c>
      <c r="G303" s="110" t="str">
        <f>IF(SP_SUL!D305="","*",SP_SUL!D305)</f>
        <v>W62</v>
      </c>
      <c r="H303" s="110" t="str">
        <f>IF(SP_SUL!F305="","*",SP_SUL!F305)</f>
        <v>DESLOCAMENTO</v>
      </c>
      <c r="I303" s="110" t="str">
        <f>IF(SP_SUL!H305="","*",SP_SUL!H305)</f>
        <v>ZPT1051</v>
      </c>
      <c r="J303" s="110" t="str">
        <f>IF(SP_SUL!I305="","*",SP_SUL!I305)</f>
        <v>ZPTZDR</v>
      </c>
      <c r="K303" s="110" t="str">
        <f>IF(SP_SUL!M305="","*",SP_SUL!M305)</f>
        <v>ZPT-ZXW</v>
      </c>
      <c r="L303" s="339" t="str">
        <f>IF(SP_SUL!N305="","*",SP_SUL!N305)</f>
        <v>K84ZXW1</v>
      </c>
      <c r="M303" s="111">
        <f>IF(SP_SUL!J305="","*",SP_SUL!J305)</f>
        <v>54</v>
      </c>
      <c r="N303" s="270">
        <f>IF(SP_SUL!K305="","*",SP_SUL!K305)</f>
        <v>83.7</v>
      </c>
      <c r="O303" s="270" t="str">
        <f>IF(SP_SUL!L305="","*",SP_SUL!L305)</f>
        <v>-</v>
      </c>
      <c r="P303" s="111"/>
      <c r="Q303" s="128">
        <f>IF(SP_SUL!O305="","*",SP_SUL!O305)</f>
        <v>0.33333333333333331</v>
      </c>
      <c r="R303" s="128">
        <f>IF(SP_SUL!P305="","*",SP_SUL!P305)</f>
        <v>4.1666666666666664E-2</v>
      </c>
      <c r="S303" s="110" t="str">
        <f>IF(SP_SUL!Q305="","*",CONCATENATE(SP_SUL!Q305," ",SP_SUL!R305))</f>
        <v>1 BINÁRIO</v>
      </c>
      <c r="T303" s="110" t="str">
        <f>IF(SP_SUL!V305="","*",SP_SUL!V305)</f>
        <v>Moisés</v>
      </c>
      <c r="U303" s="110" t="str">
        <f>IF(SP_SUL!W305="","*",SP_SUL!W305)</f>
        <v xml:space="preserve">Deslocamento e recolhimento das TP's na serra / 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1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 t="str">
        <f>IF(SP_SUL!B307="","*",SP_SUL!B307)</f>
        <v>*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1430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1431</v>
      </c>
      <c r="D5" s="398"/>
      <c r="E5" s="398"/>
      <c r="F5" s="398"/>
      <c r="G5" s="398"/>
      <c r="H5" s="398"/>
      <c r="I5" s="398"/>
      <c r="J5" s="399"/>
      <c r="K5" s="400" t="s">
        <v>1432</v>
      </c>
      <c r="L5" s="401"/>
      <c r="M5" s="401"/>
      <c r="N5" s="401"/>
      <c r="O5" s="402" t="s">
        <v>1433</v>
      </c>
      <c r="P5" s="403"/>
      <c r="Q5" s="404"/>
    </row>
    <row r="6" spans="1:17" s="94" customFormat="1" ht="15.75" customHeight="1">
      <c r="A6" s="88" t="s">
        <v>1428</v>
      </c>
      <c r="B6" s="95" t="s">
        <v>1427</v>
      </c>
      <c r="C6" s="96" t="s">
        <v>871</v>
      </c>
      <c r="D6" s="97" t="s">
        <v>872</v>
      </c>
      <c r="E6" s="96" t="s">
        <v>1434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1435</v>
      </c>
      <c r="M6" s="139" t="s">
        <v>335</v>
      </c>
      <c r="N6" s="140" t="s">
        <v>866</v>
      </c>
      <c r="O6" s="246" t="s">
        <v>909</v>
      </c>
      <c r="P6" s="157"/>
      <c r="Q6" s="193" t="s">
        <v>1436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>
        <f>IF(SP_SUL!B305="","*",SP_SUL!B305)</f>
        <v>46003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W62</v>
      </c>
      <c r="F300" s="100" t="str">
        <f>IF(SP_SUL!H305="","*",SP_SUL!H305)</f>
        <v>ZPT1051</v>
      </c>
      <c r="G300" s="100" t="str">
        <f>IF(SP_SUL!M305="","*",SP_SUL!M305)</f>
        <v>ZPT-ZXW</v>
      </c>
      <c r="H300" s="154">
        <f>IF(SP_SUL!K305="","*",SP_SUL!K305)</f>
        <v>83.7</v>
      </c>
      <c r="I300" s="132">
        <f>IF(SP_SUL!O305="","*",SP_SUL!O305)</f>
        <v>0.33333333333333331</v>
      </c>
      <c r="J300" s="132">
        <f>IF(SP_SUL!P305="","*",SP_SUL!P305)</f>
        <v>4.1666666666666664E-2</v>
      </c>
      <c r="K300" s="141" t="str">
        <f>IF(SP_SUL!AK305="","*",SP_SUL!AK305)</f>
        <v>ZPT1051</v>
      </c>
      <c r="L300" s="141" t="str">
        <f>IF(SP_SUL!AM305="","*",SP_SUL!AM305)</f>
        <v>ZPT-ZXW</v>
      </c>
      <c r="M300" s="141">
        <f>IF(SP_SUL!AP305="","*",SP_SUL!AP305)</f>
        <v>83.7</v>
      </c>
      <c r="N300" s="141" t="str">
        <f>IF(SP_SUL!AM305="","*",SP_SUL!AM305)</f>
        <v>ZPT-ZXW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1437</v>
      </c>
      <c r="C2" s="96" t="s">
        <v>856</v>
      </c>
      <c r="D2" s="96" t="s">
        <v>858</v>
      </c>
      <c r="E2" s="96" t="s">
        <v>1438</v>
      </c>
      <c r="F2" s="96" t="s">
        <v>1439</v>
      </c>
      <c r="G2" s="96" t="s">
        <v>1440</v>
      </c>
      <c r="H2" s="96" t="s">
        <v>1441</v>
      </c>
      <c r="I2" s="96" t="s">
        <v>1442</v>
      </c>
      <c r="J2" s="96" t="s">
        <v>1443</v>
      </c>
      <c r="K2" s="131" t="s">
        <v>1444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*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*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*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*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*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*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*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*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*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*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>
        <f>IF(SP_SUL!B305="","*",SP_SUL!B305)</f>
        <v>46003</v>
      </c>
      <c r="D284" s="121" t="str">
        <f>IF(SP_SUL!D305="","*",SP_SUL!D305)</f>
        <v>W62</v>
      </c>
      <c r="E284" s="121" t="str">
        <f>IF(SP_SUL!H305="","*",SP_SUL!H305)</f>
        <v>ZPT1051</v>
      </c>
      <c r="F284" s="137" t="str">
        <f>IF(SP_SUL!M305="","*",SP_SUL!M305)</f>
        <v>ZPT-ZXW</v>
      </c>
      <c r="G284" s="121" t="str">
        <f>IF(SP_SUL!I305="","*",SP_SUL!I305)</f>
        <v>ZPTZDR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0.27083333333333331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2025-12-11T17:17:56Z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