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620" documentId="120_S{118792C3-22EF-5104-A093-F22BFE3913F3}" xr6:coauthVersionLast="47" xr6:coauthVersionMax="47" xr10:uidLastSave="{B40D2974-391C-4744-9479-E70FDE89DCA6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6" i="1" l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<sst xmlns="http://schemas.openxmlformats.org/spreadsheetml/2006/main" count="11612" uniqueCount="1925">
  <si>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</si>
  <si>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</si>
  <si>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</si>
  <si>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</si>
  <si>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</si>
  <si>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</si>
  <si>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</si>
  <si>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</si>
  <si>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</si>
  <si>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</si>
  <si>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</si>
  <si>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</si>
  <si>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</si>
  <si>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</si>
  <si>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</si>
  <si>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</si>
  <si>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</si>
  <si>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</si>
  <si>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</si>
  <si>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</si>
  <si>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</si>
  <si>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</si>
  <si>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</si>
  <si>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</si>
  <si>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</si>
  <si>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</si>
  <si>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</si>
  <si>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</si>
  <si>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</si>
  <si>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</si>
  <si>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</si>
  <si>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</si>
  <si>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</si>
  <si>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</si>
  <si>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</si>
  <si>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</si>
  <si>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</si>
  <si>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</si>
  <si>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</si>
  <si>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</si>
  <si>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</si>
  <si>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</si>
  <si>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</si>
  <si>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</si>
  <si>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</si>
  <si>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</si>
  <si>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</si>
  <si>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</si>
  <si>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</si>
  <si>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</si>
  <si>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</si>
  <si>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</si>
  <si>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</si>
  <si>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</si>
  <si>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</si>
  <si>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</si>
  <si>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</si>
  <si>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</si>
  <si>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</si>
  <si>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</si>
  <si>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</si>
  <si>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</si>
  <si>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</si>
  <si>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</si>
  <si>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</si>
  <si>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</si>
  <si>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</si>
  <si>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</si>
  <si>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</si>
  <si>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</si>
  <si>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</si>
  <si>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</si>
  <si>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</si>
  <si>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</si>
  <si>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</si>
  <si>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</si>
  <si>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</si>
  <si>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</si>
  <si>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</si>
  <si>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</si>
  <si>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</si>
  <si>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</si>
  <si>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</si>
  <si>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</si>
  <si>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</si>
  <si>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</si>
  <si>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</si>
  <si>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</si>
  <si>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</si>
  <si>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</si>
  <si>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</si>
  <si>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</si>
  <si>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</si>
  <si>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</si>
  <si>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</si>
  <si>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</si>
  <si>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</si>
  <si>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</si>
  <si>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</si>
  <si>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</si>
  <si>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</si>
  <si>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</si>
  <si>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</si>
  <si>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</si>
  <si>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</si>
  <si>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</si>
  <si>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</si>
  <si>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</si>
  <si>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</si>
  <si>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</si>
  <si>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</si>
  <si>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</si>
  <si>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</si>
  <si>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</si>
  <si>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</si>
  <si>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</si>
  <si>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</si>
  <si>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</si>
  <si>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</si>
  <si>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</si>
  <si>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</si>
  <si>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</si>
  <si>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</si>
  <si>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</si>
  <si>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</si>
  <si>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</si>
  <si>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</si>
  <si>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</si>
  <si>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</si>
  <si>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</si>
  <si>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</si>
  <si>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</si>
  <si>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</si>
  <si>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</si>
  <si>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</si>
  <si>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</si>
  <si>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</si>
  <si>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</si>
  <si>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</si>
  <si>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</si>
  <si>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</si>
  <si>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</si>
  <si>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</si>
  <si>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</si>
  <si>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</si>
  <si>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</si>
  <si>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</si>
  <si>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</si>
  <si>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</si>
  <si>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</si>
  <si>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</si>
  <si>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</si>
  <si>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</si>
  <si>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</si>
  <si>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</si>
  <si>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</si>
  <si>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</si>
  <si>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</si>
  <si>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</si>
  <si>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</si>
  <si>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</si>
  <si>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</si>
  <si>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</si>
  <si>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</si>
  <si>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</si>
  <si>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</si>
  <si>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</si>
  <si>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</si>
  <si>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</si>
  <si>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</si>
  <si>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</si>
  <si>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</si>
  <si>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</si>
  <si>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</si>
  <si>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</si>
  <si>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</si>
  <si>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</si>
  <si>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</si>
  <si>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</si>
  <si>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</si>
  <si>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</si>
  <si>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</si>
  <si>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</si>
  <si>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</si>
  <si>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</si>
  <si>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</si>
  <si>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</si>
  <si>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</si>
  <si>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</si>
  <si>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</si>
  <si>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</si>
  <si>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</si>
  <si>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</si>
  <si>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</si>
  <si>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</si>
  <si>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</si>
  <si>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</si>
  <si>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</si>
  <si>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</si>
  <si>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</si>
  <si>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</si>
  <si>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</si>
  <si>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</si>
  <si>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</si>
  <si>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</si>
  <si>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</si>
  <si>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</si>
  <si>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</si>
  <si>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</si>
  <si>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</si>
  <si>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</si>
  <si>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</si>
  <si>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</si>
  <si>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</si>
  <si>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</si>
  <si>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</si>
  <si>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</si>
  <si>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</si>
  <si>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</si>
  <si>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</si>
  <si>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</si>
  <si>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</si>
  <si>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</si>
  <si>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</si>
  <si>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</si>
  <si>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</si>
  <si>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</si>
  <si>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</si>
  <si>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</si>
  <si>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</si>
  <si>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</si>
  <si>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</si>
  <si>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</si>
  <si>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</si>
  <si>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</si>
  <si>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</si>
  <si>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</si>
  <si>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</si>
  <si>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</si>
  <si>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</si>
  <si>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</si>
  <si>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</si>
  <si>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</si>
  <si>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</si>
  <si>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</si>
  <si>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</si>
  <si>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</si>
  <si>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</si>
  <si>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</si>
  <si>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</si>
  <si>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</si>
  <si>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</si>
  <si>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</si>
  <si>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</si>
  <si>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</si>
  <si>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</si>
  <si>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</si>
  <si>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</si>
  <si>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</si>
  <si>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</si>
  <si>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</si>
  <si>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</si>
  <si>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</si>
  <si>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</si>
  <si>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</si>
  <si>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</si>
  <si>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</si>
  <si>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</si>
  <si>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</si>
  <si>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</si>
  <si>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</si>
  <si>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</si>
  <si>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</si>
  <si>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</si>
  <si>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</si>
  <si>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</si>
  <si>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</si>
  <si>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</si>
  <si>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</si>
  <si>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</si>
  <si>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</si>
  <si>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</si>
  <si>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</si>
  <si>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</si>
  <si>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</si>
  <si>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</si>
  <si>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</si>
  <si>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</si>
  <si>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</si>
  <si>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</si>
  <si>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</si>
  <si>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</si>
  <si>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</si>
  <si>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</si>
  <si>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</si>
  <si>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</si>
  <si>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</si>
  <si>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</si>
  <si>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</si>
  <si>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</si>
  <si>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</si>
  <si>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</si>
  <si>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</si>
  <si>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</si>
  <si>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</si>
  <si>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</si>
  <si>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</si>
  <si>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</si>
  <si>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</si>
  <si>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</si>
  <si>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</si>
  <si>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</si>
  <si>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</si>
  <si>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</si>
  <si>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</si>
  <si>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</si>
  <si>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</si>
  <si>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</si>
  <si>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</si>
  <si>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</si>
  <si>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</si>
  <si>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</si>
  <si>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</si>
  <si>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</si>
  <si>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</si>
  <si>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</si>
  <si>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</si>
  <si>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</si>
  <si>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</si>
  <si>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</si>
  <si>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</si>
  <si>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</si>
  <si>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</si>
  <si>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</si>
  <si>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</si>
  <si>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</si>
  <si>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</si>
  <si>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</si>
  <si>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</si>
  <si>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</si>
  <si>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</si>
  <si>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</si>
  <si>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</si>
  <si>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</si>
  <si>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</si>
  <si>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</si>
  <si>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</si>
  <si>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</si>
  <si>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</si>
  <si>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</si>
  <si>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</si>
  <si>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</si>
  <si>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</si>
  <si>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</si>
  <si>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</si>
  <si>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</si>
  <si>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</si>
  <si>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</si>
  <si>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</si>
  <si>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</si>
  <si>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</si>
  <si>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</si>
  <si>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</si>
  <si>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</si>
  <si>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</si>
  <si>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</si>
  <si>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</si>
  <si>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</si>
  <si>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</si>
  <si>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</si>
  <si>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</si>
  <si>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</si>
  <si>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</si>
  <si>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</si>
  <si>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</si>
  <si>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</si>
  <si>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</si>
  <si>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</si>
  <si>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</si>
  <si>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</si>
  <si>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</si>
  <si>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</si>
  <si>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</si>
  <si>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</si>
  <si>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</si>
  <si>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</si>
  <si>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</si>
  <si>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</si>
  <si>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</si>
  <si>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</si>
  <si>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</si>
  <si>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</si>
  <si>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</si>
  <si>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</si>
  <si>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</si>
  <si>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</si>
  <si>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</si>
  <si>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</si>
  <si>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</si>
  <si>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</si>
  <si>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</si>
  <si>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</si>
  <si>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</si>
  <si>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</si>
  <si>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</si>
  <si>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</si>
  <si>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</si>
  <si>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</si>
  <si>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</si>
  <si>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</si>
  <si>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</si>
  <si>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</si>
  <si>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</si>
  <si>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</si>
  <si>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</si>
  <si>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</si>
  <si>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</si>
  <si>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</si>
  <si>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</si>
  <si>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</si>
  <si>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</si>
  <si>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</si>
  <si>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</si>
  <si>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</si>
  <si>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</si>
  <si>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</si>
  <si>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</si>
  <si>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</si>
  <si>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</si>
  <si>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</si>
  <si>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</si>
  <si>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</si>
  <si>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</si>
  <si>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</si>
  <si>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</si>
  <si>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</si>
  <si>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</si>
  <si>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</si>
  <si>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</si>
  <si>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</si>
  <si>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</si>
  <si>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</si>
  <si>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</si>
  <si>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</si>
  <si>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</si>
  <si>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</si>
  <si>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</si>
  <si>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</si>
  <si>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</si>
  <si>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</si>
  <si>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</si>
  <si>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</si>
  <si>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</si>
  <si>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</si>
  <si>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</si>
  <si>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</si>
  <si>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</si>
  <si>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</si>
  <si>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</si>
  <si>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</si>
  <si>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</si>
  <si>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</si>
  <si>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</si>
  <si>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</si>
  <si>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</si>
  <si>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</si>
  <si>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</si>
  <si>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</si>
  <si>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</si>
  <si>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</si>
  <si>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</si>
  <si>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</si>
  <si>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</si>
  <si>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</si>
  <si>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</si>
  <si>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</si>
  <si>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</si>
  <si>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</si>
  <si>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</si>
  <si>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</si>
  <si>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</si>
  <si>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</si>
  <si>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</si>
  <si>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</si>
  <si>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</si>
  <si>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</si>
  <si>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</si>
  <si>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</si>
  <si>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</si>
  <si>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</si>
  <si>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</si>
  <si>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</si>
  <si>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</si>
  <si>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</si>
  <si>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</si>
  <si>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</si>
  <si>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</si>
  <si>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</si>
  <si>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</si>
  <si>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</si>
  <si>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</si>
  <si>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</si>
  <si>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</si>
  <si>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</si>
  <si>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</si>
  <si>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</si>
  <si>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</si>
  <si>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</si>
  <si>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</si>
  <si>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</si>
  <si>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</si>
  <si>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</si>
  <si>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</si>
  <si>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</si>
  <si>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</si>
  <si>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</si>
  <si>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</si>
  <si>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</si>
  <si>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</si>
  <si>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</si>
  <si>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</si>
  <si>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</si>
  <si>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</si>
  <si>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</si>
  <si>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</si>
  <si>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</si>
  <si>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</si>
  <si>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</si>
  <si>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</si>
  <si>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</si>
  <si>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</si>
  <si>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</si>
  <si>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</si>
  <si>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</si>
  <si>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</si>
  <si>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</si>
  <si>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</si>
  <si>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</si>
  <si>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</si>
  <si>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</si>
  <si>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</si>
  <si>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</si>
  <si>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</si>
  <si>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</si>
  <si>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</si>
  <si>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</si>
  <si>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</si>
  <si>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</si>
  <si>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</si>
  <si>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</si>
  <si>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</si>
  <si>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</si>
  <si>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</si>
  <si>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</si>
  <si>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</si>
  <si>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</si>
  <si>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</si>
  <si>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</si>
  <si>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</si>
  <si>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</si>
  <si>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</si>
  <si>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</si>
  <si>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</si>
  <si>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</si>
  <si>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</si>
  <si>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</si>
  <si>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</si>
  <si>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</si>
  <si>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</si>
  <si>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</si>
  <si>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</si>
  <si>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</si>
  <si>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</si>
  <si>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</si>
  <si>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</si>
  <si>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</si>
  <si>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</si>
  <si>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</si>
  <si>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</si>
  <si>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</si>
  <si>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</si>
  <si>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</si>
  <si>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</si>
  <si>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</si>
  <si>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</si>
  <si>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</si>
  <si>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</si>
  <si>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</si>
  <si>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</si>
  <si>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</si>
  <si>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</si>
  <si>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</si>
  <si>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</si>
  <si>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</si>
  <si>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</si>
  <si>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</si>
  <si>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</si>
  <si>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</si>
  <si>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</si>
  <si>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</si>
  <si>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</si>
  <si>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</si>
  <si>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</si>
  <si>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</si>
  <si>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</si>
  <si>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</si>
  <si>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</si>
  <si>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</si>
  <si>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</si>
  <si>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</si>
  <si>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</si>
  <si>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</si>
  <si>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</si>
  <si>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</si>
  <si>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</si>
  <si>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</si>
  <si>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</si>
  <si>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</si>
  <si>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</si>
  <si>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</si>
  <si>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</si>
  <si>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</si>
  <si>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</si>
  <si>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</si>
  <si>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</si>
  <si>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</si>
  <si>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</si>
  <si>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</si>
  <si>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</si>
  <si>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</si>
  <si>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</si>
  <si>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</si>
  <si>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</si>
  <si>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</si>
  <si>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</si>
  <si>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</si>
  <si>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</si>
  <si>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</si>
  <si>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</si>
  <si>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</si>
  <si>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</si>
  <si>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</si>
  <si>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</si>
  <si>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</si>
  <si>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</si>
  <si>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</si>
  <si>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</si>
  <si>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</si>
  <si>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</si>
  <si>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</si>
  <si>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</si>
  <si>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</si>
  <si>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</si>
  <si>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</si>
  <si>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</si>
  <si>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</si>
  <si>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</si>
  <si>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</si>
  <si>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</si>
  <si>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</si>
  <si>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</si>
  <si>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</si>
  <si>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</si>
  <si>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</si>
  <si>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</si>
  <si>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</si>
  <si>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</si>
  <si>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</si>
  <si>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</si>
  <si>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</si>
  <si>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</si>
  <si>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</si>
  <si>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</si>
  <si>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</si>
  <si>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</si>
  <si>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</si>
  <si>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</si>
  <si>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</si>
  <si>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</si>
  <si>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</si>
  <si>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</si>
  <si>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</si>
  <si>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</si>
  <si>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</si>
  <si>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</si>
  <si>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</si>
  <si>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</si>
  <si>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</si>
  <si>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</si>
  <si>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</si>
  <si>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</si>
  <si>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</si>
  <si>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</si>
  <si>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</si>
  <si>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</si>
  <si>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</si>
  <si>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</si>
  <si>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</si>
  <si>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</si>
  <si>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</si>
  <si>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</si>
  <si>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</si>
  <si>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</si>
  <si>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</si>
  <si>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</si>
  <si>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</si>
  <si>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</si>
  <si>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</si>
  <si>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</si>
  <si>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</si>
  <si>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</si>
  <si>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</si>
  <si>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</si>
  <si>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</si>
  <si>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</si>
  <si>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</si>
  <si>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</si>
  <si>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</si>
  <si>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</si>
  <si>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</si>
  <si>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</si>
  <si>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</si>
  <si>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</si>
  <si>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</si>
  <si>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</si>
  <si>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</si>
  <si>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</si>
  <si>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</si>
  <si>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</si>
  <si>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</si>
  <si>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</si>
  <si>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</si>
  <si>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</si>
  <si>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</si>
  <si>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</si>
  <si>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</si>
  <si>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</si>
  <si>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</si>
  <si>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</si>
  <si>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</si>
  <si>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</si>
  <si>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</si>
  <si>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</si>
  <si>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</si>
  <si>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</si>
  <si>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</si>
  <si>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</si>
  <si>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</si>
  <si>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</si>
  <si>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</si>
  <si>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</si>
  <si>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</si>
  <si>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</si>
  <si>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</si>
  <si>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</si>
  <si>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</si>
  <si>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</si>
  <si>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</si>
  <si>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</si>
  <si>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</si>
  <si>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</si>
  <si>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</si>
  <si>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</si>
  <si>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</si>
  <si>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</si>
  <si>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</si>
  <si>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</si>
  <si>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</si>
  <si>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</si>
  <si>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</si>
  <si>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</si>
  <si>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</si>
  <si>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</si>
  <si>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</si>
  <si>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</si>
  <si>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</si>
  <si>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</si>
  <si>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</si>
  <si>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</si>
  <si>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</si>
  <si>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</si>
  <si>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</si>
  <si>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</si>
  <si>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</si>
  <si>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</si>
  <si>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</si>
  <si>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</si>
  <si>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</si>
  <si>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</si>
  <si>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</si>
  <si>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</si>
  <si>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</si>
  <si>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</si>
  <si>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</si>
  <si>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</si>
  <si>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</si>
  <si>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</si>
  <si>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</si>
  <si>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</si>
  <si>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</si>
  <si>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</si>
  <si>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</si>
  <si>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</si>
  <si>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</si>
  <si>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</si>
  <si>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</si>
  <si>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</si>
  <si>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</si>
  <si>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</si>
  <si>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</si>
  <si>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</si>
  <si>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</si>
  <si>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</si>
  <si>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</si>
  <si>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</si>
  <si>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</si>
  <si>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</si>
  <si>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</si>
  <si>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</si>
  <si>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</si>
  <si>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</si>
  <si>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</si>
  <si>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</si>
  <si>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</si>
  <si>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</si>
  <si>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</si>
  <si>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</si>
  <si>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</si>
  <si>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</si>
  <si>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</si>
  <si>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</si>
  <si>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</si>
  <si>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</si>
  <si>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</si>
  <si>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</si>
  <si>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</si>
  <si>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</si>
  <si>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</si>
  <si>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</si>
  <si>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</si>
  <si>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</si>
  <si>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</si>
  <si>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</si>
  <si>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</si>
  <si>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</si>
  <si>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</si>
  <si>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</si>
  <si>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</si>
  <si>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</si>
  <si>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</si>
  <si>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</si>
  <si>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</si>
  <si>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</si>
  <si>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</si>
  <si>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</si>
  <si>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</si>
  <si>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</si>
  <si>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</si>
  <si>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</si>
  <si>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</si>
  <si>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</si>
  <si>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</si>
  <si>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</si>
  <si>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</si>
  <si>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</si>
  <si>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</si>
  <si>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</si>
  <si>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</si>
  <si>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</si>
  <si>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</si>
  <si>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</si>
  <si>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</si>
  <si>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</si>
  <si>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</si>
  <si>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</si>
  <si>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</si>
  <si>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</si>
  <si>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</si>
  <si>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</si>
  <si>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</si>
  <si>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</si>
  <si>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</si>
  <si>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</si>
  <si>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</si>
  <si>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</si>
  <si>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</si>
  <si>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</si>
  <si>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</si>
  <si>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</si>
  <si>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</si>
  <si>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</si>
  <si>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</si>
  <si>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</si>
  <si>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</si>
  <si>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</si>
  <si>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</si>
  <si>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</si>
  <si>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</si>
  <si>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</si>
  <si>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</si>
  <si>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</si>
  <si>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</si>
  <si>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</si>
  <si>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</si>
  <si>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</si>
  <si>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</si>
  <si>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</si>
  <si>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</si>
  <si>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</si>
  <si>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</si>
  <si>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</si>
  <si>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</si>
  <si>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</si>
  <si>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</si>
  <si>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</si>
  <si>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</si>
  <si>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</si>
  <si>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</si>
  <si>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</si>
  <si>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</si>
  <si>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</si>
  <si>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</si>
  <si>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</si>
  <si>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</si>
  <si>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</si>
  <si>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</si>
  <si>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</si>
  <si>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</si>
  <si>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</si>
  <si>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</si>
  <si>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</si>
  <si>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</si>
  <si>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</si>
  <si>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</si>
  <si>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</si>
  <si>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</si>
  <si>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</si>
  <si>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</si>
  <si>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</si>
  <si>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</si>
  <si>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</si>
  <si>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</si>
  <si>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</si>
  <si>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</si>
  <si>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</si>
  <si>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</si>
  <si>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</si>
  <si>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</si>
  <si>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</si>
  <si>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</si>
  <si>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</si>
  <si>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</si>
  <si>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</si>
  <si>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</si>
  <si>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</si>
  <si>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</si>
  <si>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</si>
  <si>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</si>
  <si>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</si>
  <si>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</si>
  <si>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</si>
  <si>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</si>
  <si>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</si>
  <si>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</si>
  <si>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</si>
  <si>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</si>
  <si>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</si>
  <si>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</si>
  <si>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</si>
  <si>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</si>
  <si>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</si>
  <si>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</si>
  <si>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</si>
  <si>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</si>
  <si>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</si>
  <si>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</si>
  <si>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</si>
  <si>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</si>
  <si>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</si>
  <si>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</si>
  <si>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</si>
  <si>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</si>
  <si>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</si>
  <si>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</si>
  <si>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</si>
  <si>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</si>
  <si>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</si>
  <si>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</si>
  <si>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</si>
  <si>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</si>
  <si>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</si>
  <si>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</si>
  <si>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</si>
  <si>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</si>
  <si>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</si>
  <si>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</si>
  <si>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</si>
  <si>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</si>
  <si>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</si>
  <si>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</si>
  <si>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</si>
  <si>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</si>
  <si>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</si>
  <si>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</si>
  <si>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</si>
  <si>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</si>
  <si>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</si>
  <si>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</si>
  <si>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</si>
  <si>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</si>
  <si>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</si>
  <si>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</si>
  <si>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</si>
  <si>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</si>
  <si>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</si>
  <si>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</si>
  <si>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</si>
  <si>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</si>
  <si>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</si>
  <si>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</si>
  <si>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</si>
  <si>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</si>
  <si>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</si>
  <si>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</si>
  <si>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</si>
  <si>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</si>
  <si>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</si>
  <si>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</si>
  <si>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</si>
  <si>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</si>
  <si>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</si>
  <si>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</si>
  <si>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</si>
  <si>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</si>
  <si>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</si>
  <si>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</si>
  <si>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</si>
  <si>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</si>
  <si>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</si>
  <si>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</si>
  <si>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</si>
  <si>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</si>
  <si>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</si>
  <si>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</si>
  <si>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</si>
  <si>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</si>
  <si>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</si>
  <si>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</si>
  <si>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</si>
  <si>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</si>
  <si>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</si>
  <si>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</si>
  <si>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</si>
  <si>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</si>
  <si>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</si>
  <si>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</si>
  <si>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</si>
  <si>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</si>
  <si>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</si>
  <si>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</si>
  <si>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</si>
  <si>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</si>
  <si>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</si>
  <si>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</si>
  <si>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</si>
  <si>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</si>
  <si>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</si>
  <si>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</si>
  <si>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</si>
  <si>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</si>
  <si>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</si>
  <si>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</si>
  <si>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</si>
  <si>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</si>
  <si>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</si>
  <si>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</si>
  <si>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</si>
  <si>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</si>
  <si>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</si>
  <si>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</si>
  <si>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</si>
  <si>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</si>
  <si>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</si>
  <si>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</si>
  <si>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</si>
  <si>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</si>
  <si>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</si>
  <si>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</si>
  <si>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</si>
  <si>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</si>
  <si>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</si>
  <si>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</si>
  <si>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</si>
  <si>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</si>
  <si>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</si>
  <si>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</si>
  <si>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</si>
  <si>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</si>
  <si>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</si>
  <si>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</si>
  <si>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</si>
  <si>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</si>
  <si>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</si>
  <si>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</si>
  <si>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</si>
  <si>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</si>
  <si>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</si>
  <si>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</si>
  <si>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</si>
  <si>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</si>
  <si>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</si>
  <si>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</si>
  <si>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</si>
  <si>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</si>
  <si>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</si>
  <si>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</si>
  <si>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</si>
  <si>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</si>
  <si>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</si>
  <si>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</si>
  <si>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</si>
  <si>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</si>
  <si>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</si>
  <si>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</si>
  <si>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</si>
  <si>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</si>
  <si>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</si>
  <si>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</si>
  <si>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</si>
  <si>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</si>
  <si>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</si>
  <si>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</si>
  <si>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</si>
  <si>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</si>
  <si>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</si>
  <si>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</si>
  <si>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</si>
  <si>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</si>
  <si>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</si>
  <si>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</si>
  <si>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</si>
  <si>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</si>
  <si>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</si>
  <si>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</si>
  <si>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</si>
  <si>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</si>
  <si>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</si>
  <si>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</si>
  <si>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</si>
  <si>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</si>
  <si>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</si>
  <si>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</si>
  <si>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</si>
  <si>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</si>
  <si>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</si>
  <si>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</si>
  <si>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</si>
  <si>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</si>
  <si>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</si>
  <si>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</si>
  <si>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</si>
  <si>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</si>
  <si>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</si>
  <si>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</si>
  <si>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</si>
  <si>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</si>
  <si>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</si>
  <si>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</si>
  <si>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</si>
  <si>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</si>
  <si>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</si>
  <si>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</si>
  <si>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</si>
  <si>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</si>
  <si>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</si>
  <si>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</si>
  <si>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</si>
  <si>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</si>
  <si>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</si>
  <si>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</si>
  <si>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</si>
  <si>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</si>
  <si>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</si>
  <si>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</si>
  <si>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</si>
  <si>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</si>
  <si>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</si>
  <si>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</si>
  <si>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</si>
  <si>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</si>
  <si>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</si>
  <si>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</si>
  <si>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</si>
  <si>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</si>
  <si>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</si>
  <si>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</si>
  <si>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</si>
  <si>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</si>
  <si>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</si>
  <si>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</si>
  <si>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</si>
  <si>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</si>
  <si>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</si>
  <si>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</si>
  <si>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</si>
  <si>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</si>
  <si>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</si>
  <si>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</si>
  <si>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</si>
  <si>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</si>
  <si>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</si>
  <si>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</si>
  <si>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</si>
  <si>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</si>
  <si>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</si>
  <si>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</si>
  <si>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</si>
  <si>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</si>
  <si>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</si>
  <si>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</si>
  <si>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</si>
  <si>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</si>
  <si>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</si>
  <si>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</si>
  <si>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</si>
  <si>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</si>
  <si>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</si>
  <si>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</si>
  <si>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</si>
  <si>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</si>
  <si>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</si>
  <si>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</si>
  <si>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</si>
  <si>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</si>
  <si>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</si>
  <si>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</si>
  <si>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</si>
  <si>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</si>
  <si>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</si>
  <si>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</si>
  <si>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</si>
  <si>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</si>
  <si>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</si>
  <si>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</si>
  <si>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</si>
  <si>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</si>
  <si>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</si>
  <si>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</si>
  <si>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</si>
  <si>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</si>
  <si>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</si>
  <si>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</si>
  <si>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</si>
  <si>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</si>
  <si>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</si>
  <si>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</si>
  <si>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</si>
  <si>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</si>
  <si>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</si>
  <si>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</si>
  <si>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</si>
  <si>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</si>
  <si>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</si>
  <si>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</si>
  <si>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</si>
  <si>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</si>
  <si>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</si>
  <si>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</si>
  <si>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</si>
  <si>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</si>
  <si>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</si>
  <si>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</si>
  <si>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</si>
  <si>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</si>
  <si>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</si>
  <si>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</si>
  <si>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</si>
  <si>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</si>
  <si>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</si>
  <si>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</si>
  <si>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</si>
  <si>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</si>
  <si>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</si>
  <si>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</si>
  <si>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</si>
  <si>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</si>
  <si>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</si>
  <si>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</si>
  <si>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</si>
  <si>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</si>
  <si>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</si>
  <si>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</si>
  <si>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</si>
  <si>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</si>
  <si>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</si>
  <si>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</si>
  <si>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</si>
  <si>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</si>
  <si>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</si>
  <si>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</si>
  <si>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</si>
  <si>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</si>
  <si>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</si>
  <si>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</si>
  <si>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</si>
  <si>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</si>
  <si>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</si>
  <si>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</si>
  <si>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</si>
  <si>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</si>
  <si>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</si>
  <si>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</si>
  <si>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</si>
  <si>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</si>
  <si>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</si>
  <si>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</si>
  <si>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</si>
  <si>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</si>
  <si>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</si>
  <si>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</si>
  <si>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</si>
  <si>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</si>
  <si>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</si>
  <si>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</si>
  <si>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</si>
  <si>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</si>
  <si>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</si>
  <si>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</si>
  <si>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</si>
  <si>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</si>
  <si>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</si>
  <si>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</si>
  <si>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</si>
  <si>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</si>
  <si>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</si>
  <si>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</si>
  <si>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</si>
  <si>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</si>
  <si>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</si>
  <si>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</si>
  <si>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</si>
  <si>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</si>
  <si>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</si>
  <si>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</si>
  <si>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</si>
  <si>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</si>
  <si>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</si>
  <si>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</si>
  <si>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</si>
  <si>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</si>
  <si>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</si>
  <si>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</si>
  <si>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</si>
  <si>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</si>
  <si>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</si>
  <si>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</si>
  <si>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</si>
  <si>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</si>
  <si>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</si>
  <si>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</si>
  <si>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</si>
  <si>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</si>
  <si>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</si>
  <si>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</si>
  <si>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</si>
  <si>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</si>
  <si>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</si>
  <si>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</si>
  <si>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</si>
  <si>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</si>
  <si>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</si>
  <si>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</si>
  <si>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</si>
  <si>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</si>
  <si>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</si>
  <si>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</si>
  <si>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</si>
  <si>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</si>
  <si>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</si>
  <si>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</si>
  <si>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</si>
  <si>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</si>
  <si>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</si>
  <si>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</si>
  <si>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</si>
  <si>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</si>
  <si>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</si>
  <si>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</si>
  <si>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</si>
  <si>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</si>
  <si>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</si>
  <si>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</si>
  <si>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</si>
  <si>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</si>
  <si>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</si>
  <si>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</si>
  <si>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</si>
  <si>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</si>
  <si>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</si>
  <si>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</si>
  <si>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</si>
  <si>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</si>
  <si>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</si>
  <si>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</si>
  <si>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</si>
  <si>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</si>
  <si>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</si>
  <si>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</si>
  <si>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</si>
  <si>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</si>
  <si>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</si>
  <si>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</si>
  <si>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</si>
  <si>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</si>
  <si>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</si>
  <si>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</si>
  <si>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</si>
  <si>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</si>
  <si>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</si>
  <si>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</si>
  <si>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</si>
  <si>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</si>
  <si>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</si>
  <si>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</si>
  <si>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</si>
  <si>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</si>
  <si>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</si>
  <si>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</si>
  <si>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</si>
  <si>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</si>
  <si>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</si>
  <si>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</si>
  <si>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</si>
  <si>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</si>
  <si>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</si>
  <si>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</si>
  <si>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</si>
  <si>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</si>
  <si>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</si>
  <si>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</si>
  <si>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</si>
  <si>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</si>
  <si>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</si>
  <si>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</si>
  <si>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</si>
  <si>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</si>
  <si>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</si>
  <si>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</si>
  <si>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</si>
  <si>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</si>
  <si>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</si>
  <si>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</si>
  <si>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</si>
  <si>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</si>
  <si>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</si>
  <si>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</si>
  <si>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</si>
  <si>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</si>
  <si>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</si>
  <si>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</si>
  <si>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</si>
  <si>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</si>
  <si>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</si>
  <si>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</si>
  <si>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</si>
  <si>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</si>
  <si>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</si>
  <si>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</si>
  <si>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</si>
  <si>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</si>
  <si>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</si>
  <si>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</si>
  <si>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</si>
  <si>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</si>
  <si>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</si>
  <si>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</si>
  <si>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</si>
  <si>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</si>
  <si>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</si>
  <si>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</si>
  <si>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</si>
  <si>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</si>
  <si>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</si>
  <si>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</si>
  <si>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</si>
  <si>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</si>
  <si>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</si>
  <si>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</si>
  <si>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</si>
  <si>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</si>
  <si>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</si>
  <si>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</si>
  <si>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</si>
  <si>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</si>
  <si>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</si>
  <si>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</si>
  <si>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</si>
  <si>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</si>
  <si>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</si>
  <si>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</si>
  <si>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</si>
  <si>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</si>
  <si>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</si>
  <si>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</si>
  <si>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</si>
  <si>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</si>
  <si>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</si>
  <si>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</si>
  <si>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</si>
  <si>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</si>
  <si>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</si>
  <si>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</si>
  <si>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</si>
  <si>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</si>
  <si>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</si>
  <si>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</si>
  <si>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</si>
  <si>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</si>
  <si>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</si>
  <si>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</si>
  <si>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</si>
  <si>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</si>
  <si>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</si>
  <si>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</si>
  <si>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</si>
  <si>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</si>
  <si>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</si>
  <si>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</si>
  <si>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</si>
  <si>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</si>
  <si>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</si>
  <si>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</si>
  <si>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</si>
  <si>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</si>
  <si>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</si>
  <si>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</si>
  <si>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</si>
  <si>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</si>
  <si>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</si>
  <si>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</si>
  <si>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</si>
  <si>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</si>
  <si>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</si>
  <si>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</si>
  <si>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</si>
  <si>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</si>
  <si>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</si>
  <si>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</si>
  <si>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</si>
  <si>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</si>
  <si>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</si>
  <si>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</si>
  <si>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</si>
  <si>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</si>
  <si>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</si>
  <si>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</si>
  <si>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</si>
  <si>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</si>
  <si>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</si>
  <si>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</si>
  <si>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</si>
  <si>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</si>
  <si>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</si>
  <si>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</si>
  <si>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</si>
  <si>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</si>
  <si>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</si>
  <si>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</si>
  <si>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</si>
  <si>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</si>
  <si>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</si>
  <si>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</si>
  <si>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</si>
  <si>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</si>
  <si>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</si>
  <si>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</si>
  <si>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</si>
  <si>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</si>
  <si>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</si>
  <si>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</si>
  <si>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</si>
  <si>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</si>
  <si>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</si>
  <si>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</si>
  <si>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</si>
  <si>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</si>
  <si>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</si>
  <si>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</si>
  <si>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</si>
  <si>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</si>
  <si>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</si>
  <si>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</si>
  <si>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</si>
  <si>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</si>
  <si>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</si>
  <si>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</si>
  <si>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</si>
  <si>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</si>
  <si>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</si>
  <si>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</si>
  <si>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</si>
  <si>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</si>
  <si>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</si>
  <si>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</si>
  <si>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</si>
  <si>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</si>
  <si>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</si>
  <si>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</si>
  <si>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</si>
  <si>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</si>
  <si>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</si>
  <si>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</si>
  <si>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</si>
  <si>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</si>
  <si>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</si>
  <si>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</si>
  <si>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</si>
  <si>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</si>
  <si>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</si>
  <si>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</si>
  <si>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</si>
  <si>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</si>
  <si>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</si>
  <si>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</si>
  <si>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</si>
  <si>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</si>
  <si>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</si>
  <si>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</si>
  <si>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</si>
  <si>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</si>
  <si>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</si>
  <si>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</si>
  <si>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</si>
  <si>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</si>
  <si>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</si>
  <si>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</si>
  <si>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</si>
  <si>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</si>
  <si>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</si>
  <si>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</si>
  <si>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</si>
  <si>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</si>
  <si>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</si>
  <si>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</si>
  <si>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</si>
  <si>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</si>
  <si>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</si>
  <si>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</si>
  <si>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</si>
  <si>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</si>
  <si>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</si>
  <si>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</si>
  <si>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</si>
  <si>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</si>
  <si>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</si>
  <si>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</si>
  <si>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</si>
  <si>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</si>
  <si>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</si>
  <si>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</si>
  <si>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</si>
  <si>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</si>
  <si>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</si>
  <si>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</si>
  <si>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</si>
  <si>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</si>
  <si>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</si>
  <si>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</si>
  <si>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</si>
  <si>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</si>
  <si>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</si>
  <si>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</si>
  <si>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</si>
  <si>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</si>
  <si>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</si>
  <si>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</si>
  <si>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</si>
  <si>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</si>
  <si>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</si>
  <si>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</si>
  <si>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</si>
  <si>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</si>
  <si>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</si>
  <si>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</si>
  <si>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</si>
  <si>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</si>
  <si>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</si>
  <si>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</si>
  <si>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</si>
  <si>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</si>
  <si>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</si>
  <si>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</si>
  <si>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</si>
  <si>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</si>
  <si>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</si>
  <si>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</si>
  <si>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</si>
  <si>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</si>
  <si>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</si>
  <si>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</si>
  <si>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</si>
  <si>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</si>
  <si>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</si>
  <si>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</si>
  <si>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</si>
  <si>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</si>
  <si>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</si>
  <si>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</si>
  <si>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</si>
  <si>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</si>
  <si>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</si>
  <si>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</si>
  <si>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</si>
  <si>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</si>
  <si>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</si>
  <si>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</si>
  <si>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</si>
  <si>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</si>
  <si>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</si>
  <si>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</si>
  <si>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</si>
  <si>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</si>
  <si>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</si>
  <si>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</si>
  <si>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</si>
  <si>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</si>
  <si>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</si>
  <si>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</si>
  <si>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</si>
  <si>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</si>
  <si>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</si>
  <si>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</si>
  <si>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</si>
  <si>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</si>
  <si>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</si>
  <si>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</si>
  <si>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</si>
  <si>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</si>
  <si>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</si>
  <si>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</si>
  <si>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</si>
  <si>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</si>
  <si>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</si>
  <si>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</si>
  <si>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</si>
  <si>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</si>
  <si>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</si>
  <si>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</si>
  <si>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</si>
  <si>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</si>
  <si>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</si>
  <si>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</si>
  <si>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</si>
  <si>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</si>
  <si>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</si>
  <si>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</si>
  <si>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</si>
  <si>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</si>
  <si>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</si>
  <si>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</si>
  <si>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</si>
  <si>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</si>
  <si>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</si>
  <si>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</si>
  <si>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</si>
  <si>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</si>
  <si>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</si>
  <si>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</si>
  <si>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</si>
  <si>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</si>
  <si>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</si>
  <si>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</si>
  <si>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</si>
  <si>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</si>
  <si>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</si>
  <si>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</si>
  <si>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</si>
  <si>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</si>
  <si>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</si>
  <si>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</si>
  <si>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</si>
  <si>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</si>
  <si>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</si>
  <si>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</si>
  <si>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</si>
  <si>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</si>
  <si>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</si>
  <si>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</si>
  <si>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</si>
  <si>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</si>
  <si>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</si>
  <si>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</si>
  <si>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</si>
  <si>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</si>
  <si>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</si>
  <si>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</si>
  <si>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</si>
  <si>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</si>
  <si>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</si>
  <si>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</si>
  <si>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</si>
  <si>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</si>
  <si>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</si>
  <si>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</si>
  <si>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</si>
  <si>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</si>
  <si>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</si>
  <si>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</si>
  <si>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</si>
  <si>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</si>
  <si>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</si>
  <si>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</si>
  <si>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</si>
  <si>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</si>
  <si>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</si>
  <si>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</si>
  <si>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</si>
  <si>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</si>
  <si>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</si>
  <si>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</si>
  <si>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</si>
  <si>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</si>
  <si>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</si>
  <si>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</si>
  <si>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</si>
  <si>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</si>
  <si>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</si>
  <si>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</si>
  <si>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</si>
  <si>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</si>
  <si>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</si>
  <si>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</si>
  <si>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</si>
  <si>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</si>
  <si>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</si>
  <si>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</si>
  <si>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</si>
  <si>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</si>
  <si>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</si>
  <si>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</si>
  <si>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</si>
  <si>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</si>
  <si>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</si>
  <si>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</si>
  <si>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</si>
  <si>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</si>
  <si>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</si>
  <si>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</si>
  <si>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</si>
  <si>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</si>
  <si>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</si>
  <si>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</si>
  <si>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</si>
  <si>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</si>
  <si>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</si>
  <si>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</si>
  <si>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</si>
  <si>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</si>
  <si>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</si>
  <si>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</si>
  <si>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</si>
  <si>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</si>
  <si>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</si>
  <si>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</si>
  <si>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</si>
  <si>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</si>
  <si>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</si>
  <si>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</si>
  <si>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</si>
  <si>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</si>
  <si>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</si>
  <si>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</si>
  <si>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</si>
  <si>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</si>
  <si>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</si>
  <si>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</si>
  <si>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</si>
  <si>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</si>
  <si>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</si>
  <si>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</si>
  <si>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</si>
  <si>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</si>
  <si>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</si>
  <si>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</si>
  <si>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</si>
  <si>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</si>
  <si>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</si>
  <si>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</si>
  <si>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</si>
  <si>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</si>
  <si>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</si>
  <si>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</si>
  <si>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</si>
  <si>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</si>
  <si>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</si>
  <si>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</si>
  <si>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ZXH-N</t>
  </si>
  <si>
    <t>ZXHN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</si>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</sst>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zoomScaleNormal="100" workbookViewId="0">
      <pane xSplit="4" topLeftCell="AQ1" activePane="topRight" state="frozen"/>
      <selection pane="topRight" activeCell="AQ361" sqref="AQ3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/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/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/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301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/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/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1896</v>
      </c>
      <c r="N378" s="142" t="s">
        <v>1897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/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/>
      <c r="Z379" s="117"/>
      <c r="AA379" s="118" t="s">
        <v>1898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1899</v>
      </c>
      <c r="J380" s="118">
        <v>70</v>
      </c>
      <c r="K380" s="118">
        <v>97</v>
      </c>
      <c r="L380" s="118">
        <v>52</v>
      </c>
      <c r="M380" s="142" t="s">
        <v>1900</v>
      </c>
      <c r="N380" s="142" t="s">
        <v>1901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1899</v>
      </c>
      <c r="J383" s="118">
        <v>70</v>
      </c>
      <c r="K383" s="118">
        <v>104</v>
      </c>
      <c r="L383" s="118" t="s">
        <v>520</v>
      </c>
      <c r="M383" s="142" t="s">
        <v>1902</v>
      </c>
      <c r="N383" s="142" t="s">
        <v>1903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1904</v>
      </c>
      <c r="V1" s="293"/>
      <c r="W1" s="293"/>
    </row>
    <row r="2" spans="1:23" s="92" customFormat="1">
      <c r="A2" s="95" t="s">
        <v>1905</v>
      </c>
      <c r="B2" s="95" t="s">
        <v>1906</v>
      </c>
      <c r="C2" s="95" t="s">
        <v>511</v>
      </c>
      <c r="D2" s="96" t="s">
        <v>1063</v>
      </c>
      <c r="E2" s="96" t="s">
        <v>1064</v>
      </c>
      <c r="F2" s="96" t="s">
        <v>1907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1908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*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*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0</v>
      </c>
    </row>
    <row r="372" spans="1:23" s="100" customFormat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*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1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>
        <f ca="1">_xlfn.XLOOKUP(G375&amp;$V$2,BS_CONTROLE[CHAVE],BS_CONTROLE[Quantidade_11],"-")</f>
        <v>2</v>
      </c>
      <c r="W375" s="172">
        <f ca="1">_xlfn.XLOOKUP(G375&amp;$W$2,BS_CONTROLE[CHAVE],BS_CONTROLE[Quantidade_11],"-")</f>
        <v>0</v>
      </c>
    </row>
    <row r="376" spans="1:23" s="100" customFormat="1">
      <c r="A376" s="184" t="str">
        <f>IF(SP_NORTE!Y379="","*",SP_NORTE!Y379)</f>
        <v>*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>
        <f ca="1">_xlfn.XLOOKUP(G376&amp;$V$2,BS_CONTROLE[CHAVE],BS_CONTROLE[Quantidade_11],"-")</f>
        <v>0</v>
      </c>
      <c r="W376" s="172">
        <f ca="1">_xlfn.XLOOKUP(G376&amp;$W$2,BS_CONTROLE[CHAVE],BS_CONTROLE[Quantidade_11],"-")</f>
        <v>1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1910</v>
      </c>
      <c r="D5" s="295"/>
      <c r="E5" s="295"/>
      <c r="F5" s="295"/>
      <c r="G5" s="295"/>
      <c r="H5" s="295"/>
      <c r="I5" s="295"/>
      <c r="J5" s="296"/>
      <c r="K5" s="297" t="s">
        <v>1911</v>
      </c>
      <c r="L5" s="298"/>
      <c r="M5" s="298"/>
      <c r="N5" s="298"/>
      <c r="O5" s="299" t="s">
        <v>1912</v>
      </c>
      <c r="P5" s="300"/>
    </row>
    <row r="6" spans="1:16" s="82" customFormat="1" ht="15" customHeight="1">
      <c r="A6" s="74" t="s">
        <v>1907</v>
      </c>
      <c r="B6" s="83" t="s">
        <v>1906</v>
      </c>
      <c r="C6" s="84" t="s">
        <v>1063</v>
      </c>
      <c r="D6" s="85" t="s">
        <v>1064</v>
      </c>
      <c r="E6" s="84" t="s">
        <v>1913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1914</v>
      </c>
      <c r="M6" s="88" t="s">
        <v>710</v>
      </c>
      <c r="N6" s="89" t="s">
        <v>1058</v>
      </c>
      <c r="O6" s="225" t="s">
        <v>1101</v>
      </c>
      <c r="P6" s="150" t="s">
        <v>1915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1916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0</v>
      </c>
      <c r="P358" s="185" t="str">
        <f>IF($A$2=1,IF(SP_NORTE!BJ359="","*",SP_NORTE!BJ359),IF(SP_NORTE!BK359="","*",SP_NORTE!BK359))</f>
        <v>MC1 08h03/ sem oportunidade de faixa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KLECIO (TP-699)</v>
      </c>
      <c r="F373" s="91" t="str">
        <f>IF(SP_NORTE!H378="","*",SP_NORTE!H378)</f>
        <v>-</v>
      </c>
      <c r="G373" s="91" t="str">
        <f>IF(SP_NORTE!M378="","*",SP_NORTE!M378)</f>
        <v>ZXH-N</v>
      </c>
      <c r="H373" s="130">
        <f>IF(SP_NORTE!K378="","*",SP_NORTE!K378)</f>
        <v>218.857</v>
      </c>
      <c r="I373" s="127">
        <f>IF(SP_NORTE!O378="","*",SP_NORTE!O378)</f>
        <v>0.375</v>
      </c>
      <c r="J373" s="127">
        <f>IF(SP_NORTE!P378="","*",SP_NORTE!P378)</f>
        <v>0.125</v>
      </c>
      <c r="K373" s="91" t="str">
        <f>IF(SP_NORTE!AK378="","*",SP_NORTE!AK378)</f>
        <v>-</v>
      </c>
      <c r="L373" s="91" t="str">
        <f>IF(SP_NORTE!AM378="","*",SP_NORTE!AM378)</f>
        <v>ZXH-N</v>
      </c>
      <c r="M373" s="91">
        <f>IF(SP_NORTE!AP378="","*",SP_NORTE!AP378)</f>
        <v>218.857</v>
      </c>
      <c r="N373" s="91" t="str">
        <f>IF(SP_NORTE!AM378="","*",SP_NORTE!AM378)</f>
        <v>ZXH-N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*</v>
      </c>
      <c r="G377" s="91" t="str">
        <f>IF(SP_NORTE!M382="","*",SP_NORTE!M382)</f>
        <v>*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>
        <f>IF(SP_NORTE!AK382="","*",SP_NORTE!AK382)</f>
        <v>0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 t="str">
        <f>IF(SP_NORTE!B383="","*",SP_NORTE!B383)</f>
        <v>*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1917</v>
      </c>
      <c r="C2" s="135" t="s">
        <v>1048</v>
      </c>
      <c r="D2" s="84" t="s">
        <v>1050</v>
      </c>
      <c r="E2" s="84" t="s">
        <v>1918</v>
      </c>
      <c r="F2" s="112" t="s">
        <v>1919</v>
      </c>
      <c r="G2" s="84" t="s">
        <v>1920</v>
      </c>
      <c r="H2" s="84" t="s">
        <v>1921</v>
      </c>
      <c r="I2" s="84" t="s">
        <v>1922</v>
      </c>
      <c r="J2" s="84" t="s">
        <v>1923</v>
      </c>
      <c r="K2" s="86" t="s">
        <v>1924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*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*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2025-10-26T14:46:18Z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