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153" documentId="8_{B6337239-1A00-434D-AAD0-422EA1FEB5AE}" xr6:coauthVersionLast="47" xr6:coauthVersionMax="47" xr10:uidLastSave="{626C9A2B-D4FD-47D3-800A-58040B8906D4}"/>
  <bookViews>
    <workbookView xWindow="-120" yWindow="-120" windowWidth="20730" windowHeight="11040" firstSheet="2" activeTab="2" xr2:uid="{E583DE9D-8FF9-4720-948B-08A99B4D9C5B}"/>
  </bookViews>
  <sheets>
    <sheet name="BASE_MAPA" sheetId="7" r:id="rId1"/>
    <sheet name="BS_ATIVO" sheetId="8" r:id="rId2"/>
    <sheet name="FN_MC" sheetId="1" r:id="rId3"/>
    <sheet name="SELEÇÕES" sheetId="9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2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5" i="1" l="1" a="1"/>
  <c r="N75" i="1"/>
  <c r="M75" i="1" a="1"/>
  <c r="M75" i="1"/>
  <c r="N81" i="1" a="1"/>
  <c r="N81" i="1" s="1"/>
  <c r="M81" i="1" a="1"/>
  <c r="M81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R57" i="1"/>
  <c r="S57" i="1" a="1"/>
  <c r="S57" i="1"/>
  <c r="T57" i="1" a="1"/>
  <c r="T57" i="1"/>
  <c r="AI57" i="1"/>
  <c r="AJ57" i="1"/>
  <c r="AK57" i="1"/>
  <c r="AL57" i="1"/>
  <c r="AM57" i="1"/>
  <c r="AN57" i="1"/>
  <c r="AO57" i="1"/>
  <c r="BE57" i="1" s="1"/>
  <c r="AP57" i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7" i="16" s="1"/>
  <c r="R59" i="1"/>
  <c r="R56" i="16" s="1"/>
  <c r="S59" i="1" a="1"/>
  <c r="S59" i="1"/>
  <c r="D56" i="16" s="1"/>
  <c r="T59" i="1" a="1"/>
  <c r="T59" i="1"/>
  <c r="E56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R62" i="1"/>
  <c r="S62" i="1" a="1"/>
  <c r="S62" i="1"/>
  <c r="T62" i="1" a="1"/>
  <c r="T62" i="1"/>
  <c r="AI62" i="1"/>
  <c r="AJ62" i="1"/>
  <c r="AK62" i="1"/>
  <c r="AL62" i="1"/>
  <c r="AM62" i="1"/>
  <c r="AN62" i="1"/>
  <c r="AO62" i="1"/>
  <c r="BE62" i="1" s="1"/>
  <c r="AP62" i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59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K63" i="16"/>
  <c r="L63" i="16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K65" i="16"/>
  <c r="L65" i="16"/>
  <c r="R68" i="1"/>
  <c r="S68" i="1" a="1"/>
  <c r="S68" i="1"/>
  <c r="D65" i="16" s="1"/>
  <c r="T68" i="1" a="1"/>
  <c r="T68" i="1"/>
  <c r="E65" i="16" s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L69" i="16"/>
  <c r="R72" i="1"/>
  <c r="S72" i="1" a="1"/>
  <c r="S72" i="1"/>
  <c r="D69" i="16" s="1"/>
  <c r="T72" i="1" a="1"/>
  <c r="T72" i="1"/>
  <c r="E69" i="16" s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K70" i="16"/>
  <c r="L70" i="16"/>
  <c r="R73" i="1"/>
  <c r="S73" i="1" a="1"/>
  <c r="S73" i="1"/>
  <c r="D70" i="16" s="1"/>
  <c r="T73" i="1" a="1"/>
  <c r="T73" i="1"/>
  <c r="E70" i="16" s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K72" i="16"/>
  <c r="L72" i="16"/>
  <c r="R75" i="1"/>
  <c r="S75" i="1" a="1"/>
  <c r="S75" i="1"/>
  <c r="D72" i="16" s="1"/>
  <c r="T75" i="1" a="1"/>
  <c r="T75" i="1"/>
  <c r="E72" i="16" s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6" i="16"/>
  <c r="L76" i="16"/>
  <c r="R79" i="1"/>
  <c r="S79" i="1" a="1"/>
  <c r="S79" i="1"/>
  <c r="D76" i="16" s="1"/>
  <c r="T79" i="1" a="1"/>
  <c r="T79" i="1"/>
  <c r="E76" i="16" s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K78" i="16"/>
  <c r="L78" i="16"/>
  <c r="R81" i="1"/>
  <c r="S81" i="1" a="1"/>
  <c r="S81" i="1"/>
  <c r="D78" i="16" s="1"/>
  <c r="T81" i="1" a="1"/>
  <c r="T81" i="1"/>
  <c r="E78" i="16" s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1" i="11" s="1"/>
  <c r="AL84" i="1"/>
  <c r="AO84" i="1"/>
  <c r="BE84" i="1" s="1"/>
  <c r="AP84" i="1"/>
  <c r="M81" i="11" s="1"/>
  <c r="AQ84" i="1"/>
  <c r="BB84" i="1"/>
  <c r="BC84" i="1" a="1"/>
  <c r="BC84" i="1" s="1"/>
  <c r="BD84" i="1" a="1"/>
  <c r="BD84" i="1" s="1"/>
  <c r="BF84" i="1"/>
  <c r="BR84" i="1"/>
  <c r="BS84" i="1"/>
  <c r="BT84" i="1"/>
  <c r="A85" i="1"/>
  <c r="C85" i="1"/>
  <c r="G85" i="1"/>
  <c r="M85" i="1" a="1"/>
  <c r="M85" i="1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2" i="11" s="1"/>
  <c r="AL85" i="1"/>
  <c r="AO85" i="1"/>
  <c r="BE85" i="1" s="1"/>
  <c r="AP85" i="1"/>
  <c r="M82" i="11" s="1"/>
  <c r="AQ85" i="1"/>
  <c r="BB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N86" i="1" a="1"/>
  <c r="N86" i="1"/>
  <c r="L83" i="16" s="1"/>
  <c r="R86" i="1"/>
  <c r="S86" i="1" a="1"/>
  <c r="S86" i="1" s="1"/>
  <c r="D83" i="16" s="1"/>
  <c r="T86" i="1" a="1"/>
  <c r="T86" i="1" s="1"/>
  <c r="E83" i="16" s="1"/>
  <c r="AI86" i="1"/>
  <c r="AJ86" i="1"/>
  <c r="AK86" i="1"/>
  <c r="K83" i="11" s="1"/>
  <c r="AL86" i="1"/>
  <c r="AO86" i="1"/>
  <c r="BE86" i="1" s="1"/>
  <c r="AP86" i="1"/>
  <c r="M83" i="11" s="1"/>
  <c r="AQ86" i="1"/>
  <c r="BB86" i="1"/>
  <c r="BC86" i="1" a="1"/>
  <c r="BC86" i="1" s="1"/>
  <c r="BF86" i="1"/>
  <c r="BR86" i="1"/>
  <c r="BS86" i="1"/>
  <c r="BT86" i="1"/>
  <c r="A87" i="1"/>
  <c r="C87" i="1"/>
  <c r="G87" i="1"/>
  <c r="M87" i="1" a="1"/>
  <c r="M87" i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85" i="11" s="1"/>
  <c r="AL88" i="1"/>
  <c r="AO88" i="1"/>
  <c r="BE88" i="1" s="1"/>
  <c r="AP88" i="1"/>
  <c r="M85" i="11" s="1"/>
  <c r="AQ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99" i="11" s="1"/>
  <c r="AL102" i="1"/>
  <c r="AO102" i="1"/>
  <c r="BE102" i="1" s="1"/>
  <c r="AP102" i="1"/>
  <c r="M99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K800" i="16" s="1"/>
  <c r="N803" i="1" a="1"/>
  <c r="N803" i="1" s="1"/>
  <c r="L800" i="16" s="1"/>
  <c r="R803" i="1"/>
  <c r="S803" i="1" a="1"/>
  <c r="S803" i="1" s="1"/>
  <c r="D800" i="16" s="1"/>
  <c r="T803" i="1" a="1"/>
  <c r="T803" i="1" s="1"/>
  <c r="E800" i="16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K801" i="16" s="1"/>
  <c r="N804" i="1" a="1"/>
  <c r="N804" i="1" s="1"/>
  <c r="L801" i="16" s="1"/>
  <c r="R804" i="1"/>
  <c r="S804" i="1" a="1"/>
  <c r="S804" i="1" s="1"/>
  <c r="D801" i="16" s="1"/>
  <c r="T804" i="1" a="1"/>
  <c r="T804" i="1" s="1"/>
  <c r="E801" i="16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85" i="16" l="1"/>
  <c r="AN88" i="1"/>
  <c r="K81" i="16"/>
  <c r="AM84" i="1"/>
  <c r="K83" i="16"/>
  <c r="AM86" i="1"/>
  <c r="K82" i="16"/>
  <c r="AM85" i="1"/>
  <c r="BD96" i="1" a="1"/>
  <c r="BD96" i="1" s="1"/>
  <c r="BD95" i="1" a="1"/>
  <c r="BD95" i="1" s="1"/>
  <c r="BD87" i="1" a="1"/>
  <c r="BD87" i="1" s="1"/>
  <c r="AN85" i="1"/>
  <c r="AN84" i="1"/>
  <c r="BD86" i="1" a="1"/>
  <c r="BD86" i="1" s="1"/>
  <c r="AN86" i="1"/>
  <c r="K62" i="16"/>
  <c r="K59" i="16"/>
  <c r="M59" i="11"/>
  <c r="K59" i="11"/>
  <c r="E59" i="16"/>
  <c r="D59" i="16"/>
  <c r="R59" i="16"/>
  <c r="L48" i="16"/>
  <c r="L49" i="16"/>
  <c r="K48" i="16"/>
  <c r="K49" i="16"/>
  <c r="BQ798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6" i="1"/>
  <c r="BQ717" i="1"/>
  <c r="BQ699" i="1"/>
  <c r="BQ690" i="1"/>
  <c r="BQ645" i="1"/>
  <c r="BQ636" i="1"/>
  <c r="BQ615" i="1"/>
  <c r="BQ309" i="1"/>
  <c r="BQ306" i="1"/>
  <c r="BQ303" i="1"/>
  <c r="BQ300" i="1"/>
  <c r="BQ297" i="1"/>
  <c r="BQ294" i="1"/>
  <c r="BQ291" i="1"/>
  <c r="BQ288" i="1"/>
  <c r="BQ285" i="1"/>
  <c r="BQ282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9" i="1"/>
  <c r="K606" i="16"/>
  <c r="AM205" i="1"/>
  <c r="K202" i="16"/>
  <c r="AM162" i="1"/>
  <c r="K159" i="16"/>
  <c r="AM161" i="1"/>
  <c r="K158" i="16"/>
  <c r="AM160" i="1"/>
  <c r="K157" i="16"/>
  <c r="AM159" i="1"/>
  <c r="K156" i="16"/>
  <c r="AM158" i="1"/>
  <c r="K155" i="16"/>
  <c r="AM157" i="1"/>
  <c r="K154" i="16"/>
  <c r="AM156" i="1"/>
  <c r="K153" i="16"/>
  <c r="AM155" i="1"/>
  <c r="K152" i="16"/>
  <c r="AM154" i="1"/>
  <c r="K151" i="16"/>
  <c r="AM153" i="1"/>
  <c r="K150" i="16"/>
  <c r="AM152" i="1"/>
  <c r="K149" i="16"/>
  <c r="AM151" i="1"/>
  <c r="K148" i="16"/>
  <c r="AM150" i="1"/>
  <c r="K147" i="16"/>
  <c r="AM149" i="1"/>
  <c r="K146" i="16"/>
  <c r="AM148" i="1"/>
  <c r="K145" i="16"/>
  <c r="AM147" i="1"/>
  <c r="K144" i="16"/>
  <c r="AM146" i="1"/>
  <c r="K143" i="16"/>
  <c r="AM145" i="1"/>
  <c r="K142" i="16"/>
  <c r="AM144" i="1"/>
  <c r="K141" i="16"/>
  <c r="AM143" i="1"/>
  <c r="K140" i="16"/>
  <c r="AM142" i="1"/>
  <c r="K139" i="16"/>
  <c r="AM141" i="1"/>
  <c r="K138" i="16"/>
  <c r="AM140" i="1"/>
  <c r="K137" i="16"/>
  <c r="AM139" i="1"/>
  <c r="K136" i="16"/>
  <c r="AM138" i="1"/>
  <c r="K135" i="16"/>
  <c r="AM137" i="1"/>
  <c r="K134" i="16"/>
  <c r="AM136" i="1"/>
  <c r="K133" i="16"/>
  <c r="AM135" i="1"/>
  <c r="K132" i="16"/>
  <c r="AM134" i="1"/>
  <c r="K131" i="16"/>
  <c r="AM133" i="1"/>
  <c r="K130" i="16"/>
  <c r="AM132" i="1"/>
  <c r="K129" i="16"/>
  <c r="AM131" i="1"/>
  <c r="K128" i="16"/>
  <c r="AM130" i="1"/>
  <c r="K127" i="16"/>
  <c r="AM129" i="1"/>
  <c r="K126" i="16"/>
  <c r="AM128" i="1"/>
  <c r="K125" i="16"/>
  <c r="AM127" i="1"/>
  <c r="K124" i="16"/>
  <c r="AM126" i="1"/>
  <c r="K123" i="16"/>
  <c r="AM125" i="1"/>
  <c r="K122" i="16"/>
  <c r="AM124" i="1"/>
  <c r="K121" i="16"/>
  <c r="AM123" i="1"/>
  <c r="K120" i="16"/>
  <c r="AM122" i="1"/>
  <c r="K119" i="16"/>
  <c r="AM121" i="1"/>
  <c r="K118" i="16"/>
  <c r="AM120" i="1"/>
  <c r="K117" i="16"/>
  <c r="AM119" i="1"/>
  <c r="K116" i="16"/>
  <c r="AM118" i="1"/>
  <c r="K115" i="16"/>
  <c r="AM117" i="1"/>
  <c r="K114" i="16"/>
  <c r="AM116" i="1"/>
  <c r="K113" i="16"/>
  <c r="AM115" i="1"/>
  <c r="K112" i="16"/>
  <c r="AM114" i="1"/>
  <c r="K111" i="16"/>
  <c r="AM113" i="1"/>
  <c r="K110" i="16"/>
  <c r="AM112" i="1"/>
  <c r="K109" i="16"/>
  <c r="AM111" i="1"/>
  <c r="K108" i="16"/>
  <c r="AM110" i="1"/>
  <c r="K107" i="16"/>
  <c r="AM109" i="1"/>
  <c r="K106" i="16"/>
  <c r="AM108" i="1"/>
  <c r="K105" i="16"/>
  <c r="AM107" i="1"/>
  <c r="K104" i="16"/>
  <c r="AM106" i="1"/>
  <c r="K103" i="16"/>
  <c r="AM105" i="1"/>
  <c r="K102" i="16"/>
  <c r="AM104" i="1"/>
  <c r="K101" i="16"/>
  <c r="AM103" i="1"/>
  <c r="K100" i="16"/>
  <c r="AM102" i="1"/>
  <c r="K99" i="16"/>
  <c r="AM101" i="1"/>
  <c r="K98" i="16"/>
  <c r="AM100" i="1"/>
  <c r="K97" i="16"/>
  <c r="AM99" i="1"/>
  <c r="K96" i="16"/>
  <c r="AM98" i="1"/>
  <c r="K95" i="16"/>
  <c r="AM97" i="1"/>
  <c r="K94" i="16"/>
  <c r="AM96" i="1"/>
  <c r="K93" i="16"/>
  <c r="AM95" i="1"/>
  <c r="K92" i="16"/>
  <c r="AM94" i="1"/>
  <c r="K91" i="16"/>
  <c r="AM93" i="1"/>
  <c r="K90" i="16"/>
  <c r="AM92" i="1"/>
  <c r="K89" i="16"/>
  <c r="AM91" i="1"/>
  <c r="K88" i="16"/>
  <c r="AM90" i="1"/>
  <c r="K87" i="16"/>
  <c r="AM89" i="1"/>
  <c r="K86" i="16"/>
  <c r="AM88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3" i="1" a="1"/>
  <c r="BD93" i="1" s="1"/>
  <c r="BD92" i="1" a="1"/>
  <c r="BD92" i="1" s="1"/>
  <c r="BD91" i="1" a="1"/>
  <c r="BD91" i="1" s="1"/>
  <c r="BD90" i="1" a="1"/>
  <c r="BD90" i="1" s="1"/>
  <c r="BD89" i="1" a="1"/>
  <c r="BD89" i="1" s="1"/>
  <c r="BB52" i="1"/>
  <c r="AJ52" i="1"/>
  <c r="BE52" i="1"/>
  <c r="BD52" i="1" a="1"/>
  <c r="BD52" i="1" s="1"/>
  <c r="BQ256" i="1"/>
  <c r="BQ253" i="1"/>
  <c r="BQ250" i="1"/>
  <c r="BQ247" i="1"/>
  <c r="BQ244" i="1"/>
  <c r="BQ241" i="1"/>
  <c r="BQ238" i="1"/>
  <c r="BQ235" i="1"/>
  <c r="BQ232" i="1"/>
  <c r="BQ226" i="1"/>
  <c r="BQ223" i="1"/>
  <c r="BQ220" i="1"/>
  <c r="BQ217" i="1"/>
  <c r="BQ214" i="1"/>
  <c r="BQ279" i="1"/>
  <c r="BQ276" i="1"/>
  <c r="BQ273" i="1"/>
  <c r="M37" i="11"/>
  <c r="K37" i="11"/>
  <c r="M34" i="11"/>
  <c r="K34" i="11"/>
  <c r="M31" i="11"/>
  <c r="K31" i="11"/>
  <c r="M27" i="11"/>
  <c r="K27" i="11"/>
  <c r="BQ41" i="1"/>
  <c r="AN89" i="1"/>
  <c r="AN93" i="1"/>
  <c r="BD98" i="1" a="1"/>
  <c r="BD98" i="1" s="1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AN40" i="1"/>
  <c r="BD116" i="1" a="1"/>
  <c r="BD116" i="1" s="1"/>
  <c r="BD99" i="1" a="1"/>
  <c r="BD99" i="1" s="1"/>
  <c r="AN99" i="1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AN104" i="1"/>
  <c r="AN102" i="1"/>
  <c r="AN107" i="1"/>
  <c r="AN105" i="1"/>
  <c r="AN98" i="1"/>
  <c r="AN95" i="1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AN118" i="1"/>
  <c r="AN116" i="1"/>
  <c r="AN109" i="1"/>
  <c r="AN121" i="1"/>
  <c r="AN119" i="1"/>
  <c r="AN112" i="1"/>
  <c r="AN110" i="1"/>
  <c r="AN115" i="1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AN122" i="1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AN135" i="1"/>
  <c r="AN125" i="1"/>
  <c r="AN131" i="1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AN134" i="1"/>
  <c r="AN133" i="1"/>
  <c r="BD133" i="1" a="1"/>
  <c r="BD133" i="1" s="1"/>
  <c r="AN132" i="1"/>
  <c r="AN137" i="1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AN147" i="1"/>
  <c r="AN141" i="1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AN157" i="1"/>
  <c r="AN155" i="1"/>
  <c r="AN160" i="1"/>
  <c r="AN158" i="1"/>
  <c r="AN151" i="1"/>
  <c r="AN161" i="1"/>
  <c r="AN154" i="1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AN164" i="1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9" i="1"/>
  <c r="G776" i="11"/>
  <c r="F772" i="13"/>
  <c r="C775" i="11"/>
  <c r="G775" i="11"/>
  <c r="F771" i="13"/>
  <c r="BD777" i="1" a="1"/>
  <c r="BD777" i="1" s="1"/>
  <c r="C772" i="11"/>
  <c r="AM775" i="1"/>
  <c r="G772" i="11"/>
  <c r="F768" i="13"/>
  <c r="D771" i="11"/>
  <c r="AN774" i="1"/>
  <c r="D770" i="11"/>
  <c r="AN773" i="1"/>
  <c r="D769" i="11"/>
  <c r="C765" i="11"/>
  <c r="G765" i="11"/>
  <c r="F761" i="13"/>
  <c r="C764" i="11"/>
  <c r="AM767" i="1"/>
  <c r="G764" i="11"/>
  <c r="F760" i="13"/>
  <c r="C763" i="11"/>
  <c r="AM766" i="1"/>
  <c r="G763" i="11"/>
  <c r="F759" i="13"/>
  <c r="D762" i="11"/>
  <c r="AN765" i="1"/>
  <c r="D761" i="11"/>
  <c r="AN764" i="1"/>
  <c r="D760" i="11"/>
  <c r="D756" i="11"/>
  <c r="D755" i="11"/>
  <c r="D754" i="11"/>
  <c r="C750" i="11"/>
  <c r="G750" i="11"/>
  <c r="F746" i="13"/>
  <c r="C749" i="11"/>
  <c r="AM752" i="1"/>
  <c r="G749" i="11"/>
  <c r="F745" i="13"/>
  <c r="C748" i="11"/>
  <c r="G748" i="11"/>
  <c r="F744" i="13"/>
  <c r="D747" i="11"/>
  <c r="D746" i="11"/>
  <c r="D745" i="11"/>
  <c r="D741" i="11"/>
  <c r="AN744" i="1"/>
  <c r="D740" i="11"/>
  <c r="AN743" i="1"/>
  <c r="D739" i="11"/>
  <c r="C726" i="11"/>
  <c r="G726" i="11"/>
  <c r="F722" i="13"/>
  <c r="C725" i="11"/>
  <c r="AM728" i="1"/>
  <c r="G725" i="11"/>
  <c r="F721" i="13"/>
  <c r="C724" i="11"/>
  <c r="AM727" i="1"/>
  <c r="G724" i="11"/>
  <c r="F720" i="13"/>
  <c r="D723" i="11"/>
  <c r="AN726" i="1"/>
  <c r="D722" i="11"/>
  <c r="AN725" i="1"/>
  <c r="D721" i="11"/>
  <c r="AN55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5" i="1" a="1"/>
  <c r="BD775" i="1" s="1"/>
  <c r="C771" i="11"/>
  <c r="G771" i="11"/>
  <c r="F767" i="13"/>
  <c r="C770" i="11"/>
  <c r="G770" i="11"/>
  <c r="F766" i="13"/>
  <c r="C769" i="11"/>
  <c r="AM772" i="1"/>
  <c r="G769" i="11"/>
  <c r="F765" i="13"/>
  <c r="D768" i="11"/>
  <c r="AN771" i="1"/>
  <c r="D767" i="11"/>
  <c r="AN770" i="1"/>
  <c r="D766" i="11"/>
  <c r="C762" i="11"/>
  <c r="G762" i="11"/>
  <c r="F758" i="13"/>
  <c r="C761" i="11"/>
  <c r="G761" i="11"/>
  <c r="F757" i="13"/>
  <c r="C760" i="11"/>
  <c r="AM763" i="1"/>
  <c r="G760" i="11"/>
  <c r="F756" i="13"/>
  <c r="D759" i="11"/>
  <c r="AN762" i="1"/>
  <c r="D758" i="11"/>
  <c r="AN761" i="1"/>
  <c r="D757" i="11"/>
  <c r="C756" i="11"/>
  <c r="G756" i="11"/>
  <c r="F752" i="13"/>
  <c r="C755" i="11"/>
  <c r="AM758" i="1"/>
  <c r="G755" i="11"/>
  <c r="F751" i="13"/>
  <c r="C754" i="11"/>
  <c r="AM757" i="1"/>
  <c r="G754" i="11"/>
  <c r="F750" i="13"/>
  <c r="D753" i="11"/>
  <c r="AN756" i="1"/>
  <c r="D752" i="11"/>
  <c r="AN755" i="1"/>
  <c r="D751" i="11"/>
  <c r="C747" i="11"/>
  <c r="G747" i="11"/>
  <c r="F743" i="13"/>
  <c r="C746" i="11"/>
  <c r="AM749" i="1"/>
  <c r="G746" i="11"/>
  <c r="F742" i="13"/>
  <c r="C745" i="11"/>
  <c r="AM748" i="1"/>
  <c r="G745" i="11"/>
  <c r="F741" i="13"/>
  <c r="D744" i="11"/>
  <c r="AN747" i="1"/>
  <c r="D743" i="11"/>
  <c r="AN746" i="1"/>
  <c r="D742" i="11"/>
  <c r="C741" i="11"/>
  <c r="G741" i="11"/>
  <c r="F737" i="13"/>
  <c r="C740" i="11"/>
  <c r="AM743" i="1"/>
  <c r="G740" i="11"/>
  <c r="F736" i="13"/>
  <c r="C739" i="11"/>
  <c r="G739" i="11"/>
  <c r="F735" i="13"/>
  <c r="D738" i="11"/>
  <c r="D736" i="11"/>
  <c r="C729" i="11"/>
  <c r="G729" i="11"/>
  <c r="F725" i="13"/>
  <c r="C728" i="11"/>
  <c r="AM731" i="1"/>
  <c r="G728" i="11"/>
  <c r="F724" i="13"/>
  <c r="D676" i="11"/>
  <c r="C548" i="11"/>
  <c r="AN80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7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6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4" i="1"/>
  <c r="G751" i="11"/>
  <c r="F747" i="13"/>
  <c r="D750" i="11"/>
  <c r="AN753" i="1"/>
  <c r="D749" i="11"/>
  <c r="AN752" i="1"/>
  <c r="D748" i="11"/>
  <c r="C744" i="11"/>
  <c r="G744" i="11"/>
  <c r="F740" i="13"/>
  <c r="C743" i="11"/>
  <c r="G743" i="11"/>
  <c r="F739" i="13"/>
  <c r="C742" i="11"/>
  <c r="AM745" i="1"/>
  <c r="G742" i="11"/>
  <c r="F738" i="13"/>
  <c r="C738" i="11"/>
  <c r="G738" i="11"/>
  <c r="F734" i="13"/>
  <c r="C737" i="11"/>
  <c r="AM740" i="1"/>
  <c r="G737" i="11"/>
  <c r="F733" i="13"/>
  <c r="BE739" i="1"/>
  <c r="BD739" i="1" a="1"/>
  <c r="BD739" i="1" s="1"/>
  <c r="C736" i="11"/>
  <c r="AM739" i="1"/>
  <c r="G736" i="11"/>
  <c r="F732" i="13"/>
  <c r="C735" i="11"/>
  <c r="G735" i="11"/>
  <c r="F731" i="13"/>
  <c r="C734" i="11"/>
  <c r="G734" i="11"/>
  <c r="F730" i="13"/>
  <c r="C733" i="11"/>
  <c r="AM736" i="1"/>
  <c r="G733" i="11"/>
  <c r="F729" i="13"/>
  <c r="D732" i="11"/>
  <c r="AN735" i="1"/>
  <c r="D731" i="11"/>
  <c r="AN734" i="1"/>
  <c r="BE723" i="1"/>
  <c r="BD723" i="1" a="1"/>
  <c r="BD723" i="1" s="1"/>
  <c r="C720" i="11"/>
  <c r="G720" i="11"/>
  <c r="F716" i="13"/>
  <c r="C719" i="11"/>
  <c r="AM722" i="1"/>
  <c r="G719" i="11"/>
  <c r="F715" i="13"/>
  <c r="C718" i="11"/>
  <c r="AM721" i="1"/>
  <c r="G718" i="11"/>
  <c r="F714" i="13"/>
  <c r="AM685" i="1"/>
  <c r="G682" i="11"/>
  <c r="F678" i="13"/>
  <c r="D717" i="11"/>
  <c r="AN720" i="1"/>
  <c r="D716" i="11"/>
  <c r="AN719" i="1"/>
  <c r="D715" i="11"/>
  <c r="C711" i="11"/>
  <c r="G711" i="11"/>
  <c r="F707" i="13"/>
  <c r="C710" i="11"/>
  <c r="AM713" i="1"/>
  <c r="G710" i="11"/>
  <c r="F706" i="13"/>
  <c r="C709" i="11"/>
  <c r="AM712" i="1"/>
  <c r="G709" i="11"/>
  <c r="F705" i="13"/>
  <c r="D708" i="11"/>
  <c r="AN711" i="1"/>
  <c r="D707" i="11"/>
  <c r="AN710" i="1"/>
  <c r="D706" i="11"/>
  <c r="C702" i="11"/>
  <c r="G702" i="11"/>
  <c r="F698" i="13"/>
  <c r="C701" i="11"/>
  <c r="AM704" i="1"/>
  <c r="G701" i="11"/>
  <c r="F697" i="13"/>
  <c r="D700" i="11"/>
  <c r="C696" i="11"/>
  <c r="G696" i="11"/>
  <c r="F692" i="13"/>
  <c r="C695" i="11"/>
  <c r="AM698" i="1"/>
  <c r="G695" i="11"/>
  <c r="F691" i="13"/>
  <c r="C694" i="11"/>
  <c r="G694" i="11"/>
  <c r="F690" i="13"/>
  <c r="D693" i="11"/>
  <c r="AN696" i="1"/>
  <c r="D692" i="11"/>
  <c r="AN695" i="1"/>
  <c r="D691" i="11"/>
  <c r="C688" i="11"/>
  <c r="AM691" i="1"/>
  <c r="G688" i="11"/>
  <c r="F684" i="13"/>
  <c r="D687" i="11"/>
  <c r="AN690" i="1"/>
  <c r="D686" i="11"/>
  <c r="AN689" i="1"/>
  <c r="D685" i="11"/>
  <c r="D684" i="11"/>
  <c r="D681" i="11"/>
  <c r="AN684" i="1"/>
  <c r="D680" i="11"/>
  <c r="AN683" i="1"/>
  <c r="C678" i="11"/>
  <c r="G678" i="11"/>
  <c r="F674" i="13"/>
  <c r="C677" i="11"/>
  <c r="G677" i="11"/>
  <c r="F673" i="13"/>
  <c r="C672" i="11"/>
  <c r="G672" i="11"/>
  <c r="F668" i="13"/>
  <c r="C671" i="11"/>
  <c r="AM674" i="1"/>
  <c r="G671" i="11"/>
  <c r="F667" i="13"/>
  <c r="C670" i="11"/>
  <c r="AM673" i="1"/>
  <c r="G670" i="11"/>
  <c r="F666" i="13"/>
  <c r="D669" i="11"/>
  <c r="AN672" i="1"/>
  <c r="C666" i="11"/>
  <c r="G666" i="11"/>
  <c r="F662" i="13"/>
  <c r="C665" i="11"/>
  <c r="AM668" i="1"/>
  <c r="G665" i="11"/>
  <c r="F661" i="13"/>
  <c r="C664" i="11"/>
  <c r="AM667" i="1"/>
  <c r="G664" i="11"/>
  <c r="F660" i="13"/>
  <c r="D663" i="11"/>
  <c r="D662" i="11"/>
  <c r="D661" i="11"/>
  <c r="C657" i="11"/>
  <c r="G657" i="11"/>
  <c r="F653" i="13"/>
  <c r="C656" i="11"/>
  <c r="AM659" i="1"/>
  <c r="G656" i="11"/>
  <c r="F652" i="13"/>
  <c r="C655" i="11"/>
  <c r="AM658" i="1"/>
  <c r="G655" i="11"/>
  <c r="F651" i="13"/>
  <c r="D654" i="11"/>
  <c r="AN657" i="1"/>
  <c r="D653" i="11"/>
  <c r="C651" i="11"/>
  <c r="G651" i="11"/>
  <c r="F647" i="13"/>
  <c r="C650" i="11"/>
  <c r="AM653" i="1"/>
  <c r="G650" i="11"/>
  <c r="F646" i="13"/>
  <c r="C649" i="11"/>
  <c r="AM652" i="1"/>
  <c r="G649" i="11"/>
  <c r="F645" i="13"/>
  <c r="D648" i="11"/>
  <c r="AN651" i="1"/>
  <c r="D647" i="11"/>
  <c r="AN650" i="1"/>
  <c r="D646" i="11"/>
  <c r="C642" i="11"/>
  <c r="G642" i="11"/>
  <c r="F638" i="13"/>
  <c r="C641" i="11"/>
  <c r="G641" i="11"/>
  <c r="F637" i="13"/>
  <c r="C640" i="11"/>
  <c r="AM643" i="1"/>
  <c r="G640" i="11"/>
  <c r="F636" i="13"/>
  <c r="C636" i="11"/>
  <c r="G636" i="11"/>
  <c r="F632" i="13"/>
  <c r="C635" i="11"/>
  <c r="AM638" i="1"/>
  <c r="G635" i="11"/>
  <c r="F631" i="13"/>
  <c r="C634" i="11"/>
  <c r="AM637" i="1"/>
  <c r="G634" i="11"/>
  <c r="F630" i="13"/>
  <c r="C633" i="11"/>
  <c r="G633" i="11"/>
  <c r="F629" i="13"/>
  <c r="C632" i="11"/>
  <c r="AM635" i="1"/>
  <c r="G632" i="11"/>
  <c r="F628" i="13"/>
  <c r="C631" i="11"/>
  <c r="AM634" i="1"/>
  <c r="G631" i="11"/>
  <c r="F627" i="13"/>
  <c r="D630" i="11"/>
  <c r="AN633" i="1"/>
  <c r="D629" i="11"/>
  <c r="AN632" i="1"/>
  <c r="D628" i="11"/>
  <c r="AN631" i="1"/>
  <c r="D627" i="11"/>
  <c r="AN630" i="1"/>
  <c r="D626" i="11"/>
  <c r="AN629" i="1"/>
  <c r="D625" i="11"/>
  <c r="AN628" i="1"/>
  <c r="D624" i="11"/>
  <c r="AN627" i="1"/>
  <c r="C620" i="11"/>
  <c r="AM623" i="1"/>
  <c r="G620" i="11"/>
  <c r="F616" i="13"/>
  <c r="C619" i="11"/>
  <c r="AM622" i="1"/>
  <c r="G619" i="11"/>
  <c r="F615" i="13"/>
  <c r="C618" i="11"/>
  <c r="AM621" i="1"/>
  <c r="G618" i="11"/>
  <c r="F614" i="13"/>
  <c r="D617" i="11"/>
  <c r="AN620" i="1"/>
  <c r="D616" i="11"/>
  <c r="AN619" i="1"/>
  <c r="D615" i="11"/>
  <c r="AN618" i="1"/>
  <c r="C611" i="11"/>
  <c r="AM614" i="1"/>
  <c r="G611" i="11"/>
  <c r="F607" i="13"/>
  <c r="C610" i="11"/>
  <c r="AM613" i="1"/>
  <c r="G610" i="11"/>
  <c r="F606" i="13"/>
  <c r="D609" i="11"/>
  <c r="AN612" i="1"/>
  <c r="C605" i="11"/>
  <c r="AM608" i="1"/>
  <c r="G605" i="11"/>
  <c r="F601" i="13"/>
  <c r="C604" i="11"/>
  <c r="AM607" i="1"/>
  <c r="G604" i="11"/>
  <c r="F600" i="13"/>
  <c r="C603" i="11"/>
  <c r="AM606" i="1"/>
  <c r="G603" i="11"/>
  <c r="F599" i="13"/>
  <c r="D602" i="11"/>
  <c r="AN605" i="1"/>
  <c r="D601" i="11"/>
  <c r="AN604" i="1"/>
  <c r="D600" i="11"/>
  <c r="AN603" i="1"/>
  <c r="C596" i="11"/>
  <c r="AM599" i="1"/>
  <c r="G596" i="11"/>
  <c r="F592" i="13"/>
  <c r="C595" i="11"/>
  <c r="AM598" i="1"/>
  <c r="G595" i="11"/>
  <c r="F591" i="13"/>
  <c r="D594" i="11"/>
  <c r="AN597" i="1"/>
  <c r="C590" i="11"/>
  <c r="AM593" i="1"/>
  <c r="G590" i="11"/>
  <c r="F586" i="13"/>
  <c r="C589" i="11"/>
  <c r="AM592" i="1"/>
  <c r="G589" i="11"/>
  <c r="F585" i="13"/>
  <c r="C588" i="11"/>
  <c r="AM591" i="1"/>
  <c r="G588" i="11"/>
  <c r="F584" i="13"/>
  <c r="D587" i="11"/>
  <c r="AN590" i="1"/>
  <c r="D586" i="11"/>
  <c r="AN589" i="1"/>
  <c r="D585" i="11"/>
  <c r="AN588" i="1"/>
  <c r="C581" i="11"/>
  <c r="AM584" i="1"/>
  <c r="G581" i="11"/>
  <c r="F577" i="13"/>
  <c r="C580" i="11"/>
  <c r="AM583" i="1"/>
  <c r="G580" i="11"/>
  <c r="F576" i="13"/>
  <c r="C579" i="11"/>
  <c r="AM582" i="1"/>
  <c r="G579" i="11"/>
  <c r="F575" i="13"/>
  <c r="C575" i="11"/>
  <c r="AM578" i="1"/>
  <c r="G575" i="11"/>
  <c r="F571" i="13"/>
  <c r="C574" i="11"/>
  <c r="AM577" i="1"/>
  <c r="G574" i="11"/>
  <c r="F570" i="13"/>
  <c r="C573" i="11"/>
  <c r="AM576" i="1"/>
  <c r="G573" i="11"/>
  <c r="F569" i="13"/>
  <c r="D572" i="11"/>
  <c r="AN575" i="1"/>
  <c r="D571" i="11"/>
  <c r="AN574" i="1"/>
  <c r="D570" i="11"/>
  <c r="AN573" i="1"/>
  <c r="C569" i="11"/>
  <c r="AM572" i="1"/>
  <c r="G569" i="11"/>
  <c r="F565" i="13"/>
  <c r="C568" i="11"/>
  <c r="AM571" i="1"/>
  <c r="G568" i="11"/>
  <c r="F564" i="13"/>
  <c r="C567" i="11"/>
  <c r="AM570" i="1"/>
  <c r="G567" i="11"/>
  <c r="F563" i="13"/>
  <c r="D566" i="11"/>
  <c r="AN569" i="1"/>
  <c r="D565" i="11"/>
  <c r="AN568" i="1"/>
  <c r="D564" i="11"/>
  <c r="AN567" i="1"/>
  <c r="D560" i="11"/>
  <c r="D559" i="11"/>
  <c r="AN562" i="1"/>
  <c r="BD561" i="1" a="1"/>
  <c r="BD561" i="1" s="1"/>
  <c r="C557" i="11"/>
  <c r="AM560" i="1"/>
  <c r="G557" i="11"/>
  <c r="F553" i="13"/>
  <c r="C556" i="11"/>
  <c r="AM559" i="1"/>
  <c r="G556" i="11"/>
  <c r="F552" i="13"/>
  <c r="C555" i="11"/>
  <c r="AM558" i="1"/>
  <c r="G555" i="11"/>
  <c r="F551" i="13"/>
  <c r="D554" i="11"/>
  <c r="D553" i="11"/>
  <c r="AN556" i="1"/>
  <c r="D552" i="11"/>
  <c r="AN555" i="1"/>
  <c r="C546" i="11"/>
  <c r="AM549" i="1"/>
  <c r="G546" i="11"/>
  <c r="F542" i="13"/>
  <c r="C545" i="11"/>
  <c r="AM548" i="1"/>
  <c r="G545" i="11"/>
  <c r="F541" i="13"/>
  <c r="D544" i="11"/>
  <c r="AN547" i="1"/>
  <c r="C540" i="11"/>
  <c r="AM543" i="1"/>
  <c r="G540" i="11"/>
  <c r="F536" i="13"/>
  <c r="C539" i="11"/>
  <c r="AM542" i="1"/>
  <c r="G539" i="11"/>
  <c r="F535" i="13"/>
  <c r="C538" i="11"/>
  <c r="G538" i="11"/>
  <c r="F534" i="13"/>
  <c r="D537" i="11"/>
  <c r="AN540" i="1"/>
  <c r="D536" i="11"/>
  <c r="AN539" i="1"/>
  <c r="D535" i="11"/>
  <c r="AN538" i="1"/>
  <c r="C531" i="11"/>
  <c r="AM534" i="1"/>
  <c r="G531" i="11"/>
  <c r="F527" i="13"/>
  <c r="C530" i="11"/>
  <c r="AM533" i="1"/>
  <c r="G530" i="11"/>
  <c r="F526" i="13"/>
  <c r="D529" i="11"/>
  <c r="AN532" i="1"/>
  <c r="C525" i="11"/>
  <c r="AM528" i="1"/>
  <c r="G525" i="11"/>
  <c r="F521" i="13"/>
  <c r="C524" i="11"/>
  <c r="AM527" i="1"/>
  <c r="G524" i="11"/>
  <c r="F520" i="13"/>
  <c r="C523" i="11"/>
  <c r="AM526" i="1"/>
  <c r="G523" i="11"/>
  <c r="F519" i="13"/>
  <c r="D499" i="11"/>
  <c r="AN502" i="1"/>
  <c r="C495" i="11"/>
  <c r="AM498" i="1"/>
  <c r="G495" i="11"/>
  <c r="F491" i="13"/>
  <c r="C494" i="11"/>
  <c r="AM497" i="1"/>
  <c r="G494" i="11"/>
  <c r="F490" i="13"/>
  <c r="D737" i="11"/>
  <c r="C732" i="11"/>
  <c r="G732" i="11"/>
  <c r="F728" i="13"/>
  <c r="C731" i="11"/>
  <c r="AM734" i="1"/>
  <c r="G731" i="11"/>
  <c r="F727" i="13"/>
  <c r="D730" i="11"/>
  <c r="D727" i="11"/>
  <c r="C723" i="11"/>
  <c r="G723" i="11"/>
  <c r="F719" i="13"/>
  <c r="C722" i="11"/>
  <c r="AM72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8" i="1"/>
  <c r="G715" i="11"/>
  <c r="F711" i="13"/>
  <c r="D714" i="11"/>
  <c r="AN717" i="1"/>
  <c r="D713" i="11"/>
  <c r="AN716" i="1"/>
  <c r="D712" i="11"/>
  <c r="C708" i="11"/>
  <c r="G708" i="11"/>
  <c r="F704" i="13"/>
  <c r="C707" i="11"/>
  <c r="G707" i="11"/>
  <c r="F703" i="13"/>
  <c r="C706" i="11"/>
  <c r="AM709" i="1"/>
  <c r="G706" i="11"/>
  <c r="F702" i="13"/>
  <c r="D705" i="11"/>
  <c r="AN708" i="1"/>
  <c r="D704" i="11"/>
  <c r="AN707" i="1"/>
  <c r="D703" i="11"/>
  <c r="C700" i="11"/>
  <c r="AM703" i="1"/>
  <c r="G700" i="11"/>
  <c r="F696" i="13"/>
  <c r="D699" i="11"/>
  <c r="AN702" i="1"/>
  <c r="D698" i="11"/>
  <c r="AN701" i="1"/>
  <c r="D697" i="11"/>
  <c r="C693" i="11"/>
  <c r="G693" i="11"/>
  <c r="F689" i="13"/>
  <c r="C692" i="11"/>
  <c r="AM695" i="1"/>
  <c r="G692" i="11"/>
  <c r="F688" i="13"/>
  <c r="C691" i="11"/>
  <c r="G691" i="11"/>
  <c r="F687" i="13"/>
  <c r="D690" i="11"/>
  <c r="D689" i="11"/>
  <c r="AN692" i="1"/>
  <c r="BD691" i="1" a="1"/>
  <c r="BD69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3" i="1"/>
  <c r="G680" i="11"/>
  <c r="F676" i="13"/>
  <c r="D679" i="11"/>
  <c r="C676" i="11"/>
  <c r="AM679" i="1"/>
  <c r="G676" i="11"/>
  <c r="F672" i="13"/>
  <c r="D675" i="11"/>
  <c r="AN678" i="1"/>
  <c r="D674" i="11"/>
  <c r="AN677" i="1"/>
  <c r="D673" i="11"/>
  <c r="C669" i="11"/>
  <c r="G669" i="11"/>
  <c r="F665" i="13"/>
  <c r="D668" i="11"/>
  <c r="D667" i="11"/>
  <c r="C663" i="11"/>
  <c r="G663" i="11"/>
  <c r="F659" i="13"/>
  <c r="C662" i="11"/>
  <c r="AM665" i="1"/>
  <c r="G662" i="11"/>
  <c r="F658" i="13"/>
  <c r="C661" i="11"/>
  <c r="AM664" i="1"/>
  <c r="G661" i="11"/>
  <c r="F657" i="13"/>
  <c r="D660" i="11"/>
  <c r="AN663" i="1"/>
  <c r="D659" i="11"/>
  <c r="AN662" i="1"/>
  <c r="D658" i="11"/>
  <c r="C654" i="11"/>
  <c r="G654" i="11"/>
  <c r="F650" i="13"/>
  <c r="C653" i="11"/>
  <c r="AM656" i="1"/>
  <c r="G653" i="11"/>
  <c r="F649" i="13"/>
  <c r="D652" i="11"/>
  <c r="C648" i="11"/>
  <c r="G648" i="11"/>
  <c r="F644" i="13"/>
  <c r="C647" i="11"/>
  <c r="AM650" i="1"/>
  <c r="G647" i="11"/>
  <c r="F643" i="13"/>
  <c r="C646" i="11"/>
  <c r="G646" i="11"/>
  <c r="F642" i="13"/>
  <c r="D645" i="11"/>
  <c r="AN648" i="1"/>
  <c r="D644" i="11"/>
  <c r="D643" i="11"/>
  <c r="D639" i="11"/>
  <c r="AN642" i="1"/>
  <c r="D638" i="11"/>
  <c r="AN641" i="1"/>
  <c r="D637" i="11"/>
  <c r="C630" i="11"/>
  <c r="G630" i="11"/>
  <c r="F626" i="13"/>
  <c r="C629" i="11"/>
  <c r="G629" i="11"/>
  <c r="F625" i="13"/>
  <c r="C628" i="11"/>
  <c r="AM631" i="1"/>
  <c r="G628" i="11"/>
  <c r="F624" i="13"/>
  <c r="C627" i="11"/>
  <c r="AM630" i="1"/>
  <c r="G627" i="11"/>
  <c r="F623" i="13"/>
  <c r="C626" i="11"/>
  <c r="G626" i="11"/>
  <c r="F622" i="13"/>
  <c r="C625" i="11"/>
  <c r="AM628" i="1"/>
  <c r="G625" i="11"/>
  <c r="F621" i="13"/>
  <c r="C624" i="11"/>
  <c r="AM627" i="1"/>
  <c r="G624" i="11"/>
  <c r="F620" i="13"/>
  <c r="D623" i="11"/>
  <c r="AN626" i="1"/>
  <c r="D622" i="11"/>
  <c r="AN625" i="1"/>
  <c r="D621" i="11"/>
  <c r="AN624" i="1"/>
  <c r="C617" i="11"/>
  <c r="AM620" i="1"/>
  <c r="G617" i="11"/>
  <c r="F613" i="13"/>
  <c r="C616" i="11"/>
  <c r="AM619" i="1"/>
  <c r="G616" i="11"/>
  <c r="F612" i="13"/>
  <c r="C615" i="11"/>
  <c r="AM618" i="1"/>
  <c r="G615" i="11"/>
  <c r="F611" i="13"/>
  <c r="D614" i="11"/>
  <c r="AN617" i="1"/>
  <c r="D613" i="11"/>
  <c r="AN616" i="1"/>
  <c r="D612" i="11"/>
  <c r="AN615" i="1"/>
  <c r="C609" i="11"/>
  <c r="AM612" i="1"/>
  <c r="G609" i="11"/>
  <c r="F605" i="13"/>
  <c r="D608" i="11"/>
  <c r="AN611" i="1"/>
  <c r="D607" i="11"/>
  <c r="AN610" i="1"/>
  <c r="D606" i="11"/>
  <c r="AN609" i="1"/>
  <c r="C602" i="11"/>
  <c r="AM605" i="1"/>
  <c r="G602" i="11"/>
  <c r="F598" i="13"/>
  <c r="C601" i="11"/>
  <c r="AM604" i="1"/>
  <c r="G601" i="11"/>
  <c r="F597" i="13"/>
  <c r="C600" i="11"/>
  <c r="AM603" i="1"/>
  <c r="G600" i="11"/>
  <c r="F596" i="13"/>
  <c r="D599" i="11"/>
  <c r="AN602" i="1"/>
  <c r="D598" i="11"/>
  <c r="AN601" i="1"/>
  <c r="D597" i="11"/>
  <c r="AN600" i="1"/>
  <c r="C594" i="11"/>
  <c r="AM597" i="1"/>
  <c r="G594" i="11"/>
  <c r="F590" i="13"/>
  <c r="D593" i="11"/>
  <c r="AN596" i="1"/>
  <c r="D592" i="11"/>
  <c r="AN595" i="1"/>
  <c r="D591" i="11"/>
  <c r="AN594" i="1"/>
  <c r="C587" i="11"/>
  <c r="AM590" i="1"/>
  <c r="G587" i="11"/>
  <c r="F583" i="13"/>
  <c r="C586" i="11"/>
  <c r="AM589" i="1"/>
  <c r="G586" i="11"/>
  <c r="F582" i="13"/>
  <c r="C585" i="11"/>
  <c r="AM588" i="1"/>
  <c r="G585" i="11"/>
  <c r="F581" i="13"/>
  <c r="D584" i="11"/>
  <c r="AN587" i="1"/>
  <c r="D583" i="11"/>
  <c r="AN586" i="1"/>
  <c r="D582" i="11"/>
  <c r="AN585" i="1"/>
  <c r="D578" i="11"/>
  <c r="D577" i="11"/>
  <c r="AN580" i="1"/>
  <c r="D576" i="11"/>
  <c r="AN579" i="1"/>
  <c r="C572" i="11"/>
  <c r="AM575" i="1"/>
  <c r="G572" i="11"/>
  <c r="F568" i="13"/>
  <c r="C571" i="11"/>
  <c r="AM574" i="1"/>
  <c r="G571" i="11"/>
  <c r="F567" i="13"/>
  <c r="C570" i="11"/>
  <c r="AM573" i="1"/>
  <c r="G570" i="11"/>
  <c r="F566" i="13"/>
  <c r="C566" i="11"/>
  <c r="AM569" i="1"/>
  <c r="G566" i="11"/>
  <c r="F562" i="13"/>
  <c r="C565" i="11"/>
  <c r="AM568" i="1"/>
  <c r="G565" i="11"/>
  <c r="F561" i="13"/>
  <c r="C564" i="11"/>
  <c r="AM567" i="1"/>
  <c r="G564" i="11"/>
  <c r="F560" i="13"/>
  <c r="D563" i="11"/>
  <c r="AN566" i="1"/>
  <c r="D562" i="11"/>
  <c r="AN565" i="1"/>
  <c r="D561" i="11"/>
  <c r="AN564" i="1"/>
  <c r="C560" i="11"/>
  <c r="AM563" i="1"/>
  <c r="G560" i="11"/>
  <c r="F556" i="13"/>
  <c r="C559" i="11"/>
  <c r="AM562" i="1"/>
  <c r="G559" i="11"/>
  <c r="F555" i="13"/>
  <c r="D558" i="11"/>
  <c r="AN561" i="1"/>
  <c r="C554" i="11"/>
  <c r="AM557" i="1"/>
  <c r="G554" i="11"/>
  <c r="F550" i="13"/>
  <c r="C553" i="11"/>
  <c r="AM556" i="1"/>
  <c r="G553" i="11"/>
  <c r="F549" i="13"/>
  <c r="C552" i="11"/>
  <c r="AM555" i="1"/>
  <c r="G552" i="11"/>
  <c r="F548" i="13"/>
  <c r="D551" i="11"/>
  <c r="D550" i="11"/>
  <c r="AN553" i="1"/>
  <c r="D549" i="11"/>
  <c r="AN552" i="1"/>
  <c r="D547" i="11"/>
  <c r="AN550" i="1"/>
  <c r="C544" i="11"/>
  <c r="AM547" i="1"/>
  <c r="G544" i="11"/>
  <c r="F540" i="13"/>
  <c r="D543" i="11"/>
  <c r="AN546" i="1"/>
  <c r="D542" i="11"/>
  <c r="AN545" i="1"/>
  <c r="D541" i="11"/>
  <c r="AN544" i="1"/>
  <c r="C537" i="11"/>
  <c r="AM540" i="1"/>
  <c r="G537" i="11"/>
  <c r="F533" i="13"/>
  <c r="C536" i="11"/>
  <c r="G536" i="11"/>
  <c r="F532" i="13"/>
  <c r="C535" i="11"/>
  <c r="AM538" i="1"/>
  <c r="G535" i="11"/>
  <c r="F531" i="13"/>
  <c r="D534" i="11"/>
  <c r="AN537" i="1"/>
  <c r="D533" i="11"/>
  <c r="AN536" i="1"/>
  <c r="D532" i="11"/>
  <c r="AN535" i="1"/>
  <c r="C529" i="11"/>
  <c r="AM532" i="1"/>
  <c r="G529" i="11"/>
  <c r="F525" i="13"/>
  <c r="D528" i="11"/>
  <c r="AN531" i="1"/>
  <c r="D527" i="11"/>
  <c r="AN530" i="1"/>
  <c r="D526" i="11"/>
  <c r="AN529" i="1"/>
  <c r="C522" i="11"/>
  <c r="AM525" i="1"/>
  <c r="G522" i="11"/>
  <c r="F518" i="13"/>
  <c r="C521" i="11"/>
  <c r="AM524" i="1"/>
  <c r="G521" i="11"/>
  <c r="F517" i="13"/>
  <c r="C520" i="11"/>
  <c r="AM523" i="1"/>
  <c r="G520" i="11"/>
  <c r="F516" i="13"/>
  <c r="D519" i="11"/>
  <c r="AN522" i="1"/>
  <c r="D518" i="11"/>
  <c r="AN521" i="1"/>
  <c r="D517" i="11"/>
  <c r="AN520" i="1"/>
  <c r="C513" i="11"/>
  <c r="AM516" i="1"/>
  <c r="G513" i="11"/>
  <c r="F509" i="13"/>
  <c r="C512" i="11"/>
  <c r="AM515" i="1"/>
  <c r="G512" i="11"/>
  <c r="F508" i="13"/>
  <c r="C511" i="11"/>
  <c r="AM514" i="1"/>
  <c r="G511" i="11"/>
  <c r="F507" i="13"/>
  <c r="D510" i="11"/>
  <c r="AN513" i="1"/>
  <c r="D509" i="11"/>
  <c r="AN512" i="1"/>
  <c r="D508" i="11"/>
  <c r="AN511" i="1"/>
  <c r="C504" i="11"/>
  <c r="AM507" i="1"/>
  <c r="G504" i="11"/>
  <c r="F500" i="13"/>
  <c r="C503" i="11"/>
  <c r="AM506" i="1"/>
  <c r="G503" i="11"/>
  <c r="F499" i="13"/>
  <c r="C502" i="11"/>
  <c r="AM505" i="1"/>
  <c r="G502" i="11"/>
  <c r="F498" i="13"/>
  <c r="D501" i="11"/>
  <c r="AM504" i="1"/>
  <c r="G501" i="11"/>
  <c r="F497" i="13"/>
  <c r="C500" i="11"/>
  <c r="AM503" i="1"/>
  <c r="G500" i="11"/>
  <c r="F496" i="13"/>
  <c r="AM485" i="1"/>
  <c r="G482" i="11"/>
  <c r="F478" i="13"/>
  <c r="D735" i="11"/>
  <c r="AN738" i="1"/>
  <c r="D734" i="11"/>
  <c r="AN737" i="1"/>
  <c r="D733" i="11"/>
  <c r="C730" i="11"/>
  <c r="AM733" i="1"/>
  <c r="G730" i="11"/>
  <c r="F726" i="13"/>
  <c r="D729" i="11"/>
  <c r="D728" i="11"/>
  <c r="AN731" i="1"/>
  <c r="C727" i="11"/>
  <c r="AM730" i="1"/>
  <c r="G727" i="11"/>
  <c r="F723" i="13"/>
  <c r="D726" i="11"/>
  <c r="AN729" i="1"/>
  <c r="D725" i="11"/>
  <c r="AN728" i="1"/>
  <c r="D724" i="11"/>
  <c r="D720" i="11"/>
  <c r="AN723" i="1"/>
  <c r="D719" i="11"/>
  <c r="D718" i="11"/>
  <c r="C714" i="11"/>
  <c r="G714" i="11"/>
  <c r="F710" i="13"/>
  <c r="C713" i="11"/>
  <c r="AM71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7" i="1"/>
  <c r="G704" i="11"/>
  <c r="F700" i="13"/>
  <c r="C703" i="11"/>
  <c r="AM706" i="1"/>
  <c r="G703" i="11"/>
  <c r="F699" i="13"/>
  <c r="D702" i="11"/>
  <c r="AN705" i="1"/>
  <c r="D701" i="11"/>
  <c r="AN704" i="1"/>
  <c r="BD703" i="1" a="1"/>
  <c r="BD703" i="1" s="1"/>
  <c r="C699" i="11"/>
  <c r="G699" i="11"/>
  <c r="F695" i="13"/>
  <c r="C698" i="11"/>
  <c r="AM701" i="1"/>
  <c r="G698" i="11"/>
  <c r="F694" i="13"/>
  <c r="C697" i="11"/>
  <c r="AM700" i="1"/>
  <c r="G697" i="11"/>
  <c r="F693" i="13"/>
  <c r="D696" i="11"/>
  <c r="AN699" i="1"/>
  <c r="D695" i="11"/>
  <c r="AN698" i="1"/>
  <c r="D694" i="11"/>
  <c r="C690" i="11"/>
  <c r="G690" i="11"/>
  <c r="F686" i="13"/>
  <c r="C689" i="11"/>
  <c r="AM692" i="1"/>
  <c r="G689" i="11"/>
  <c r="F685" i="13"/>
  <c r="D688" i="11"/>
  <c r="C684" i="11"/>
  <c r="G684" i="11"/>
  <c r="F680" i="13"/>
  <c r="C683" i="11"/>
  <c r="AM686" i="1"/>
  <c r="G683" i="11"/>
  <c r="F679" i="13"/>
  <c r="C682" i="11"/>
  <c r="C679" i="11"/>
  <c r="AM682" i="1"/>
  <c r="G679" i="11"/>
  <c r="F675" i="13"/>
  <c r="D678" i="11"/>
  <c r="AN681" i="1"/>
  <c r="D677" i="11"/>
  <c r="AN680" i="1"/>
  <c r="C675" i="11"/>
  <c r="G675" i="11"/>
  <c r="F671" i="13"/>
  <c r="C674" i="11"/>
  <c r="AM677" i="1"/>
  <c r="G674" i="11"/>
  <c r="F670" i="13"/>
  <c r="C673" i="11"/>
  <c r="G673" i="11"/>
  <c r="F669" i="13"/>
  <c r="D672" i="11"/>
  <c r="D671" i="11"/>
  <c r="AN674" i="1"/>
  <c r="D670" i="11"/>
  <c r="AN671" i="1"/>
  <c r="C668" i="11"/>
  <c r="G668" i="11"/>
  <c r="F664" i="13"/>
  <c r="C667" i="11"/>
  <c r="AM670" i="1"/>
  <c r="G667" i="11"/>
  <c r="F663" i="13"/>
  <c r="D666" i="11"/>
  <c r="AN669" i="1"/>
  <c r="D665" i="11"/>
  <c r="AN668" i="1"/>
  <c r="D664" i="11"/>
  <c r="C660" i="11"/>
  <c r="G660" i="11"/>
  <c r="F656" i="13"/>
  <c r="C659" i="11"/>
  <c r="AM662" i="1"/>
  <c r="G659" i="11"/>
  <c r="F655" i="13"/>
  <c r="C658" i="11"/>
  <c r="AM661" i="1"/>
  <c r="G658" i="11"/>
  <c r="F654" i="13"/>
  <c r="D657" i="11"/>
  <c r="AN660" i="1"/>
  <c r="D656" i="11"/>
  <c r="AN659" i="1"/>
  <c r="D655" i="11"/>
  <c r="C652" i="11"/>
  <c r="AM655" i="1"/>
  <c r="G652" i="11"/>
  <c r="F648" i="13"/>
  <c r="D651" i="11"/>
  <c r="AN654" i="1"/>
  <c r="D650" i="11"/>
  <c r="AN653" i="1"/>
  <c r="D649" i="11"/>
  <c r="C645" i="11"/>
  <c r="G645" i="11"/>
  <c r="F641" i="13"/>
  <c r="C644" i="11"/>
  <c r="AM647" i="1"/>
  <c r="G644" i="11"/>
  <c r="F640" i="13"/>
  <c r="C643" i="11"/>
  <c r="AM646" i="1"/>
  <c r="G643" i="11"/>
  <c r="F639" i="13"/>
  <c r="D642" i="11"/>
  <c r="AN645" i="1"/>
  <c r="D641" i="11"/>
  <c r="AN644" i="1"/>
  <c r="D640" i="11"/>
  <c r="C639" i="11"/>
  <c r="G639" i="11"/>
  <c r="F635" i="13"/>
  <c r="C638" i="11"/>
  <c r="AM641" i="1"/>
  <c r="G638" i="11"/>
  <c r="F634" i="13"/>
  <c r="C637" i="11"/>
  <c r="AM640" i="1"/>
  <c r="G637" i="11"/>
  <c r="F633" i="13"/>
  <c r="D636" i="11"/>
  <c r="D635" i="11"/>
  <c r="AN638" i="1"/>
  <c r="D634" i="11"/>
  <c r="D633" i="11"/>
  <c r="AN636" i="1"/>
  <c r="D632" i="11"/>
  <c r="AN635" i="1"/>
  <c r="D631" i="11"/>
  <c r="C623" i="11"/>
  <c r="AM626" i="1"/>
  <c r="G623" i="11"/>
  <c r="F619" i="13"/>
  <c r="C622" i="11"/>
  <c r="G622" i="11"/>
  <c r="F618" i="13"/>
  <c r="C621" i="11"/>
  <c r="AM624" i="1"/>
  <c r="G621" i="11"/>
  <c r="F617" i="13"/>
  <c r="D620" i="11"/>
  <c r="AN623" i="1"/>
  <c r="D619" i="11"/>
  <c r="AN622" i="1"/>
  <c r="D618" i="11"/>
  <c r="AN621" i="1"/>
  <c r="C614" i="11"/>
  <c r="AM617" i="1"/>
  <c r="G614" i="11"/>
  <c r="F610" i="13"/>
  <c r="C613" i="11"/>
  <c r="AM616" i="1"/>
  <c r="G613" i="11"/>
  <c r="F609" i="13"/>
  <c r="C612" i="11"/>
  <c r="AM615" i="1"/>
  <c r="G612" i="11"/>
  <c r="F608" i="13"/>
  <c r="D611" i="11"/>
  <c r="AN614" i="1"/>
  <c r="D610" i="11"/>
  <c r="AN613" i="1"/>
  <c r="BD612" i="1" a="1"/>
  <c r="BD612" i="1" s="1"/>
  <c r="C608" i="11"/>
  <c r="AM611" i="1"/>
  <c r="G608" i="11"/>
  <c r="F604" i="13"/>
  <c r="C607" i="11"/>
  <c r="AM610" i="1"/>
  <c r="G607" i="11"/>
  <c r="F603" i="13"/>
  <c r="L606" i="11"/>
  <c r="N606" i="11"/>
  <c r="C606" i="11"/>
  <c r="G606" i="11"/>
  <c r="F602" i="13"/>
  <c r="D605" i="11"/>
  <c r="D604" i="11"/>
  <c r="AN607" i="1"/>
  <c r="D603" i="11"/>
  <c r="AN606" i="1"/>
  <c r="C599" i="11"/>
  <c r="AM602" i="1"/>
  <c r="G599" i="11"/>
  <c r="F595" i="13"/>
  <c r="C598" i="11"/>
  <c r="AM601" i="1"/>
  <c r="G598" i="11"/>
  <c r="F594" i="13"/>
  <c r="C597" i="11"/>
  <c r="AM600" i="1"/>
  <c r="G597" i="11"/>
  <c r="F593" i="13"/>
  <c r="D596" i="11"/>
  <c r="AN599" i="1"/>
  <c r="D595" i="11"/>
  <c r="AN598" i="1"/>
  <c r="BD597" i="1" a="1"/>
  <c r="BD597" i="1" s="1"/>
  <c r="C593" i="11"/>
  <c r="AM596" i="1"/>
  <c r="G593" i="11"/>
  <c r="F589" i="13"/>
  <c r="C592" i="11"/>
  <c r="AM595" i="1"/>
  <c r="G592" i="11"/>
  <c r="F588" i="13"/>
  <c r="C591" i="11"/>
  <c r="AM594" i="1"/>
  <c r="G591" i="11"/>
  <c r="F587" i="13"/>
  <c r="D590" i="11"/>
  <c r="AN593" i="1"/>
  <c r="D589" i="11"/>
  <c r="AN592" i="1"/>
  <c r="D588" i="11"/>
  <c r="AN591" i="1"/>
  <c r="C584" i="11"/>
  <c r="AM587" i="1"/>
  <c r="G584" i="11"/>
  <c r="F580" i="13"/>
  <c r="C583" i="11"/>
  <c r="AM586" i="1"/>
  <c r="G583" i="11"/>
  <c r="F579" i="13"/>
  <c r="C582" i="11"/>
  <c r="AM585" i="1"/>
  <c r="G582" i="11"/>
  <c r="F578" i="13"/>
  <c r="D581" i="11"/>
  <c r="AN584" i="1"/>
  <c r="D580" i="11"/>
  <c r="AN583" i="1"/>
  <c r="D579" i="11"/>
  <c r="AN582" i="1"/>
  <c r="AN581" i="1"/>
  <c r="C578" i="11"/>
  <c r="AM581" i="1"/>
  <c r="G578" i="11"/>
  <c r="F574" i="13"/>
  <c r="C577" i="11"/>
  <c r="AM580" i="1"/>
  <c r="G577" i="11"/>
  <c r="F573" i="13"/>
  <c r="C576" i="11"/>
  <c r="AM579" i="1"/>
  <c r="G576" i="11"/>
  <c r="F572" i="13"/>
  <c r="D575" i="11"/>
  <c r="AN578" i="1"/>
  <c r="D574" i="11"/>
  <c r="AN577" i="1"/>
  <c r="D573" i="11"/>
  <c r="AN576" i="1"/>
  <c r="D569" i="11"/>
  <c r="D568" i="11"/>
  <c r="AN571" i="1"/>
  <c r="D567" i="11"/>
  <c r="AN570" i="1"/>
  <c r="C563" i="11"/>
  <c r="AM566" i="1"/>
  <c r="G563" i="11"/>
  <c r="F559" i="13"/>
  <c r="C562" i="11"/>
  <c r="AM565" i="1"/>
  <c r="G562" i="11"/>
  <c r="F558" i="13"/>
  <c r="C561" i="11"/>
  <c r="AM564" i="1"/>
  <c r="G561" i="11"/>
  <c r="F557" i="13"/>
  <c r="C558" i="11"/>
  <c r="AM561" i="1"/>
  <c r="G558" i="11"/>
  <c r="F554" i="13"/>
  <c r="D557" i="11"/>
  <c r="AN560" i="1"/>
  <c r="D556" i="11"/>
  <c r="AN559" i="1"/>
  <c r="D555" i="11"/>
  <c r="AN558" i="1"/>
  <c r="C551" i="11"/>
  <c r="AM554" i="1"/>
  <c r="G551" i="11"/>
  <c r="F547" i="13"/>
  <c r="C550" i="11"/>
  <c r="AM553" i="1"/>
  <c r="G550" i="11"/>
  <c r="F546" i="13"/>
  <c r="C549" i="11"/>
  <c r="AM552" i="1"/>
  <c r="G549" i="11"/>
  <c r="F545" i="13"/>
  <c r="D548" i="11"/>
  <c r="AM551" i="1"/>
  <c r="G548" i="11"/>
  <c r="F544" i="13"/>
  <c r="C547" i="11"/>
  <c r="AM550" i="1"/>
  <c r="G547" i="11"/>
  <c r="F543" i="13"/>
  <c r="D546" i="11"/>
  <c r="AN549" i="1"/>
  <c r="D545" i="11"/>
  <c r="BD547" i="1" a="1"/>
  <c r="BD547" i="1" s="1"/>
  <c r="C543" i="11"/>
  <c r="AM546" i="1"/>
  <c r="G543" i="11"/>
  <c r="F539" i="13"/>
  <c r="C542" i="11"/>
  <c r="AM545" i="1"/>
  <c r="G542" i="11"/>
  <c r="F538" i="13"/>
  <c r="C541" i="11"/>
  <c r="AM544" i="1"/>
  <c r="G541" i="11"/>
  <c r="F537" i="13"/>
  <c r="D540" i="11"/>
  <c r="AN543" i="1"/>
  <c r="D539" i="11"/>
  <c r="AN542" i="1"/>
  <c r="D538" i="11"/>
  <c r="AN541" i="1"/>
  <c r="C534" i="11"/>
  <c r="AM537" i="1"/>
  <c r="G534" i="11"/>
  <c r="F530" i="13"/>
  <c r="C533" i="11"/>
  <c r="AM536" i="1"/>
  <c r="G533" i="11"/>
  <c r="F529" i="13"/>
  <c r="C532" i="11"/>
  <c r="AM535" i="1"/>
  <c r="G532" i="11"/>
  <c r="F528" i="13"/>
  <c r="D531" i="11"/>
  <c r="AN534" i="1"/>
  <c r="D530" i="11"/>
  <c r="AN533" i="1"/>
  <c r="BD532" i="1" a="1"/>
  <c r="BD532" i="1" s="1"/>
  <c r="C528" i="11"/>
  <c r="AM531" i="1"/>
  <c r="G528" i="11"/>
  <c r="F524" i="13"/>
  <c r="C527" i="11"/>
  <c r="AM530" i="1"/>
  <c r="G527" i="11"/>
  <c r="F523" i="13"/>
  <c r="C526" i="11"/>
  <c r="AM529" i="1"/>
  <c r="G526" i="11"/>
  <c r="F522" i="13"/>
  <c r="D525" i="11"/>
  <c r="AN528" i="1"/>
  <c r="D493" i="11"/>
  <c r="AN496" i="1"/>
  <c r="C489" i="11"/>
  <c r="AM492" i="1"/>
  <c r="G489" i="11"/>
  <c r="F485" i="13"/>
  <c r="C488" i="11"/>
  <c r="AM491" i="1"/>
  <c r="G488" i="11"/>
  <c r="F484" i="13"/>
  <c r="D522" i="11"/>
  <c r="AN525" i="1"/>
  <c r="D521" i="11"/>
  <c r="AN524" i="1"/>
  <c r="D520" i="11"/>
  <c r="AN523" i="1"/>
  <c r="C516" i="11"/>
  <c r="AM519" i="1"/>
  <c r="G516" i="11"/>
  <c r="F512" i="13"/>
  <c r="C515" i="11"/>
  <c r="AM518" i="1"/>
  <c r="G515" i="11"/>
  <c r="F511" i="13"/>
  <c r="C514" i="11"/>
  <c r="AM517" i="1"/>
  <c r="G514" i="11"/>
  <c r="F510" i="13"/>
  <c r="D513" i="11"/>
  <c r="AN516" i="1"/>
  <c r="D512" i="11"/>
  <c r="AN515" i="1"/>
  <c r="D511" i="11"/>
  <c r="AN514" i="1"/>
  <c r="C507" i="11"/>
  <c r="AM510" i="1"/>
  <c r="G507" i="11"/>
  <c r="F503" i="13"/>
  <c r="C506" i="11"/>
  <c r="AM509" i="1"/>
  <c r="G506" i="11"/>
  <c r="F502" i="13"/>
  <c r="C505" i="11"/>
  <c r="AM508" i="1"/>
  <c r="G505" i="11"/>
  <c r="F501" i="13"/>
  <c r="D504" i="11"/>
  <c r="AN507" i="1"/>
  <c r="D503" i="11"/>
  <c r="AN506" i="1"/>
  <c r="D502" i="11"/>
  <c r="AN505" i="1"/>
  <c r="D500" i="11"/>
  <c r="AN503" i="1"/>
  <c r="C498" i="11"/>
  <c r="AM501" i="1"/>
  <c r="G498" i="11"/>
  <c r="F494" i="13"/>
  <c r="C497" i="11"/>
  <c r="AM500" i="1"/>
  <c r="G497" i="11"/>
  <c r="F493" i="13"/>
  <c r="C496" i="11"/>
  <c r="AM499" i="1"/>
  <c r="G496" i="11"/>
  <c r="F492" i="13"/>
  <c r="D495" i="11"/>
  <c r="D494" i="11"/>
  <c r="AN497" i="1"/>
  <c r="BD496" i="1" a="1"/>
  <c r="BD496" i="1" s="1"/>
  <c r="C492" i="11"/>
  <c r="AM495" i="1"/>
  <c r="G492" i="11"/>
  <c r="F488" i="13"/>
  <c r="C491" i="11"/>
  <c r="AM494" i="1"/>
  <c r="G491" i="11"/>
  <c r="F487" i="13"/>
  <c r="C490" i="11"/>
  <c r="AM493" i="1"/>
  <c r="G490" i="11"/>
  <c r="F486" i="13"/>
  <c r="D489" i="11"/>
  <c r="AN492" i="1"/>
  <c r="D488" i="11"/>
  <c r="AN491" i="1"/>
  <c r="D487" i="11"/>
  <c r="AN490" i="1"/>
  <c r="C483" i="11"/>
  <c r="AM486" i="1"/>
  <c r="G483" i="11"/>
  <c r="F479" i="13"/>
  <c r="C482" i="11"/>
  <c r="D481" i="11"/>
  <c r="AN484" i="1"/>
  <c r="C478" i="11"/>
  <c r="AM481" i="1"/>
  <c r="G478" i="11"/>
  <c r="F474" i="13"/>
  <c r="D477" i="11"/>
  <c r="AN480" i="1"/>
  <c r="D476" i="11"/>
  <c r="AN479" i="1"/>
  <c r="D475" i="11"/>
  <c r="AN478" i="1"/>
  <c r="C471" i="11"/>
  <c r="AM474" i="1"/>
  <c r="G471" i="11"/>
  <c r="F467" i="13"/>
  <c r="C470" i="11"/>
  <c r="AM473" i="1"/>
  <c r="G470" i="11"/>
  <c r="F466" i="13"/>
  <c r="C469" i="11"/>
  <c r="AM472" i="1"/>
  <c r="G469" i="11"/>
  <c r="F465" i="13"/>
  <c r="D468" i="11"/>
  <c r="AN471" i="1"/>
  <c r="D467" i="11"/>
  <c r="AN470" i="1"/>
  <c r="D466" i="11"/>
  <c r="AN469" i="1"/>
  <c r="C462" i="11"/>
  <c r="AM465" i="1"/>
  <c r="G462" i="11"/>
  <c r="F458" i="13"/>
  <c r="D461" i="11"/>
  <c r="AN464" i="1"/>
  <c r="C459" i="11"/>
  <c r="AM462" i="1"/>
  <c r="G459" i="11"/>
  <c r="F455" i="13"/>
  <c r="D458" i="11"/>
  <c r="AN461" i="1"/>
  <c r="C456" i="11"/>
  <c r="AM459" i="1"/>
  <c r="G456" i="11"/>
  <c r="F452" i="13"/>
  <c r="D455" i="11"/>
  <c r="AN458" i="1"/>
  <c r="D453" i="11"/>
  <c r="D452" i="11"/>
  <c r="AN455" i="1"/>
  <c r="C447" i="11"/>
  <c r="AM450" i="1"/>
  <c r="G447" i="11"/>
  <c r="F443" i="13"/>
  <c r="D446" i="11"/>
  <c r="AN449" i="1"/>
  <c r="C443" i="11"/>
  <c r="AM446" i="1"/>
  <c r="G443" i="11"/>
  <c r="F439" i="13"/>
  <c r="D442" i="11"/>
  <c r="AN445" i="1"/>
  <c r="D441" i="11"/>
  <c r="AN444" i="1"/>
  <c r="C439" i="11"/>
  <c r="AM442" i="1"/>
  <c r="G439" i="11"/>
  <c r="F435" i="13"/>
  <c r="C438" i="11"/>
  <c r="AM441" i="1"/>
  <c r="G438" i="11"/>
  <c r="F434" i="13"/>
  <c r="C437" i="11"/>
  <c r="AM440" i="1"/>
  <c r="G437" i="11"/>
  <c r="F433" i="13"/>
  <c r="D436" i="11"/>
  <c r="AN439" i="1"/>
  <c r="D435" i="11"/>
  <c r="AN438" i="1"/>
  <c r="BD437" i="1" a="1"/>
  <c r="BD437" i="1" s="1"/>
  <c r="C433" i="11"/>
  <c r="AM436" i="1"/>
  <c r="G433" i="11"/>
  <c r="F429" i="13"/>
  <c r="C432" i="11"/>
  <c r="AM435" i="1"/>
  <c r="G432" i="11"/>
  <c r="F428" i="13"/>
  <c r="C431" i="11"/>
  <c r="AM434" i="1"/>
  <c r="G431" i="11"/>
  <c r="F427" i="13"/>
  <c r="D430" i="11"/>
  <c r="AN433" i="1"/>
  <c r="D429" i="11"/>
  <c r="AN432" i="1"/>
  <c r="D428" i="11"/>
  <c r="AN431" i="1"/>
  <c r="C424" i="11"/>
  <c r="AM427" i="1"/>
  <c r="G424" i="11"/>
  <c r="F420" i="13"/>
  <c r="C423" i="11"/>
  <c r="AM426" i="1"/>
  <c r="G423" i="11"/>
  <c r="F419" i="13"/>
  <c r="C422" i="11"/>
  <c r="AM425" i="1"/>
  <c r="G422" i="11"/>
  <c r="F418" i="13"/>
  <c r="D421" i="11"/>
  <c r="AN424" i="1"/>
  <c r="D420" i="11"/>
  <c r="AN423" i="1"/>
  <c r="D419" i="11"/>
  <c r="AN422" i="1"/>
  <c r="C415" i="11"/>
  <c r="AM418" i="1"/>
  <c r="G415" i="11"/>
  <c r="F411" i="13"/>
  <c r="C414" i="11"/>
  <c r="AM417" i="1"/>
  <c r="G414" i="11"/>
  <c r="F410" i="13"/>
  <c r="C413" i="11"/>
  <c r="AM416" i="1"/>
  <c r="G413" i="11"/>
  <c r="F409" i="13"/>
  <c r="D412" i="11"/>
  <c r="AN415" i="1"/>
  <c r="D411" i="11"/>
  <c r="AN414" i="1"/>
  <c r="D410" i="11"/>
  <c r="AN413" i="1"/>
  <c r="C406" i="11"/>
  <c r="AM409" i="1"/>
  <c r="G406" i="11"/>
  <c r="F402" i="13"/>
  <c r="C405" i="11"/>
  <c r="AM408" i="1"/>
  <c r="G405" i="11"/>
  <c r="F401" i="13"/>
  <c r="C404" i="11"/>
  <c r="AM407" i="1"/>
  <c r="G404" i="11"/>
  <c r="F400" i="13"/>
  <c r="D403" i="11"/>
  <c r="AN406" i="1"/>
  <c r="D402" i="11"/>
  <c r="AN405" i="1"/>
  <c r="D401" i="11"/>
  <c r="AN404" i="1"/>
  <c r="C399" i="11"/>
  <c r="AM402" i="1"/>
  <c r="G399" i="11"/>
  <c r="F395" i="13"/>
  <c r="D398" i="11"/>
  <c r="AN401" i="1"/>
  <c r="D397" i="11"/>
  <c r="AN400" i="1"/>
  <c r="D396" i="11"/>
  <c r="AN399" i="1"/>
  <c r="C395" i="11"/>
  <c r="AM398" i="1"/>
  <c r="G395" i="11"/>
  <c r="F391" i="13"/>
  <c r="D394" i="11"/>
  <c r="D393" i="11"/>
  <c r="AN396" i="1"/>
  <c r="C390" i="11"/>
  <c r="AM393" i="1"/>
  <c r="G390" i="11"/>
  <c r="F386" i="13"/>
  <c r="D389" i="11"/>
  <c r="AN392" i="1"/>
  <c r="C388" i="11"/>
  <c r="AM391" i="1"/>
  <c r="G388" i="11"/>
  <c r="F384" i="13"/>
  <c r="C387" i="11"/>
  <c r="AM390" i="1"/>
  <c r="G387" i="11"/>
  <c r="F383" i="13"/>
  <c r="D386" i="11"/>
  <c r="AN389" i="1"/>
  <c r="C383" i="11"/>
  <c r="AM386" i="1"/>
  <c r="G383" i="11"/>
  <c r="F379" i="13"/>
  <c r="D382" i="11"/>
  <c r="AN385" i="1"/>
  <c r="D381" i="11"/>
  <c r="AN384" i="1"/>
  <c r="D380" i="11"/>
  <c r="AN383" i="1"/>
  <c r="C376" i="11"/>
  <c r="AM379" i="1"/>
  <c r="G376" i="11"/>
  <c r="F372" i="13"/>
  <c r="C375" i="11"/>
  <c r="AM378" i="1"/>
  <c r="G375" i="11"/>
  <c r="F371" i="13"/>
  <c r="C374" i="11"/>
  <c r="AM377" i="1"/>
  <c r="G374" i="11"/>
  <c r="F370" i="13"/>
  <c r="D373" i="11"/>
  <c r="AN376" i="1"/>
  <c r="D372" i="11"/>
  <c r="AN375" i="1"/>
  <c r="D371" i="11"/>
  <c r="AN374" i="1"/>
  <c r="C367" i="11"/>
  <c r="AM370" i="1"/>
  <c r="G367" i="11"/>
  <c r="F363" i="13"/>
  <c r="C366" i="11"/>
  <c r="AM369" i="1"/>
  <c r="G366" i="11"/>
  <c r="F362" i="13"/>
  <c r="C365" i="11"/>
  <c r="AM368" i="1"/>
  <c r="G365" i="11"/>
  <c r="F361" i="13"/>
  <c r="D364" i="11"/>
  <c r="AN367" i="1"/>
  <c r="D363" i="11"/>
  <c r="AN366" i="1"/>
  <c r="D362" i="11"/>
  <c r="AN365" i="1"/>
  <c r="C358" i="11"/>
  <c r="AM361" i="1"/>
  <c r="G358" i="11"/>
  <c r="F354" i="13"/>
  <c r="C357" i="11"/>
  <c r="AM360" i="1"/>
  <c r="G357" i="11"/>
  <c r="F353" i="13"/>
  <c r="D356" i="11"/>
  <c r="C487" i="11"/>
  <c r="AM490" i="1"/>
  <c r="G487" i="11"/>
  <c r="F483" i="13"/>
  <c r="D486" i="11"/>
  <c r="AN489" i="1"/>
  <c r="D485" i="11"/>
  <c r="AN488" i="1"/>
  <c r="D484" i="11"/>
  <c r="AN487" i="1"/>
  <c r="C481" i="11"/>
  <c r="AM484" i="1"/>
  <c r="G481" i="11"/>
  <c r="F477" i="13"/>
  <c r="D480" i="11"/>
  <c r="AN483" i="1"/>
  <c r="D479" i="11"/>
  <c r="AN482" i="1"/>
  <c r="C477" i="11"/>
  <c r="AM480" i="1"/>
  <c r="G477" i="11"/>
  <c r="F473" i="13"/>
  <c r="C476" i="11"/>
  <c r="AM479" i="1"/>
  <c r="G476" i="11"/>
  <c r="F472" i="13"/>
  <c r="C475" i="11"/>
  <c r="AM478" i="1"/>
  <c r="G475" i="11"/>
  <c r="F471" i="13"/>
  <c r="D474" i="11"/>
  <c r="AN477" i="1"/>
  <c r="D473" i="11"/>
  <c r="AN476" i="1"/>
  <c r="D472" i="11"/>
  <c r="AN475" i="1"/>
  <c r="C468" i="11"/>
  <c r="AM471" i="1"/>
  <c r="G468" i="11"/>
  <c r="F464" i="13"/>
  <c r="C467" i="11"/>
  <c r="AM470" i="1"/>
  <c r="G467" i="11"/>
  <c r="F463" i="13"/>
  <c r="C466" i="11"/>
  <c r="AM469" i="1"/>
  <c r="G466" i="11"/>
  <c r="F462" i="13"/>
  <c r="D465" i="11"/>
  <c r="AN468" i="1"/>
  <c r="D464" i="11"/>
  <c r="AN467" i="1"/>
  <c r="D463" i="11"/>
  <c r="AN466" i="1"/>
  <c r="C461" i="11"/>
  <c r="AM464" i="1"/>
  <c r="G461" i="11"/>
  <c r="F457" i="13"/>
  <c r="D460" i="11"/>
  <c r="AN463" i="1"/>
  <c r="C458" i="11"/>
  <c r="AM461" i="1"/>
  <c r="G458" i="11"/>
  <c r="F454" i="13"/>
  <c r="D457" i="11"/>
  <c r="AN460" i="1"/>
  <c r="C455" i="11"/>
  <c r="AM458" i="1"/>
  <c r="G455" i="11"/>
  <c r="F451" i="13"/>
  <c r="D454" i="11"/>
  <c r="AN457" i="1"/>
  <c r="C453" i="11"/>
  <c r="AM456" i="1"/>
  <c r="G453" i="11"/>
  <c r="F449" i="13"/>
  <c r="C452" i="11"/>
  <c r="AM455" i="1"/>
  <c r="G452" i="11"/>
  <c r="F448" i="13"/>
  <c r="D451" i="11"/>
  <c r="AN454" i="1"/>
  <c r="D450" i="11"/>
  <c r="AN453" i="1"/>
  <c r="D449" i="11"/>
  <c r="AN452" i="1"/>
  <c r="D448" i="11"/>
  <c r="AN451" i="1"/>
  <c r="C446" i="11"/>
  <c r="AM449" i="1"/>
  <c r="G446" i="11"/>
  <c r="F442" i="13"/>
  <c r="D445" i="11"/>
  <c r="AN448" i="1"/>
  <c r="D444" i="11"/>
  <c r="AN447" i="1"/>
  <c r="C442" i="11"/>
  <c r="AM445" i="1"/>
  <c r="G442" i="11"/>
  <c r="F438" i="13"/>
  <c r="C441" i="11"/>
  <c r="AM444" i="1"/>
  <c r="G441" i="11"/>
  <c r="F437" i="13"/>
  <c r="D440" i="11"/>
  <c r="AN443" i="1"/>
  <c r="C436" i="11"/>
  <c r="AM439" i="1"/>
  <c r="G436" i="11"/>
  <c r="F432" i="13"/>
  <c r="C435" i="11"/>
  <c r="AM438" i="1"/>
  <c r="G435" i="11"/>
  <c r="F431" i="13"/>
  <c r="D434" i="11"/>
  <c r="AN437" i="1"/>
  <c r="C430" i="11"/>
  <c r="AM433" i="1"/>
  <c r="G430" i="11"/>
  <c r="F426" i="13"/>
  <c r="C429" i="11"/>
  <c r="AM432" i="1"/>
  <c r="G429" i="11"/>
  <c r="F425" i="13"/>
  <c r="C428" i="11"/>
  <c r="AM431" i="1"/>
  <c r="G428" i="11"/>
  <c r="F424" i="13"/>
  <c r="D427" i="11"/>
  <c r="AN430" i="1"/>
  <c r="D426" i="11"/>
  <c r="AN429" i="1"/>
  <c r="D425" i="11"/>
  <c r="AN428" i="1"/>
  <c r="C421" i="11"/>
  <c r="AM424" i="1"/>
  <c r="G421" i="11"/>
  <c r="F417" i="13"/>
  <c r="C420" i="11"/>
  <c r="AM423" i="1"/>
  <c r="G420" i="11"/>
  <c r="F416" i="13"/>
  <c r="C419" i="11"/>
  <c r="AM422" i="1"/>
  <c r="G419" i="11"/>
  <c r="F415" i="13"/>
  <c r="D418" i="11"/>
  <c r="AN421" i="1"/>
  <c r="D417" i="11"/>
  <c r="AN420" i="1"/>
  <c r="D416" i="11"/>
  <c r="AN419" i="1"/>
  <c r="C412" i="11"/>
  <c r="AM415" i="1"/>
  <c r="G412" i="11"/>
  <c r="F408" i="13"/>
  <c r="C411" i="11"/>
  <c r="AM414" i="1"/>
  <c r="G411" i="11"/>
  <c r="F407" i="13"/>
  <c r="C410" i="11"/>
  <c r="AM413" i="1"/>
  <c r="G410" i="11"/>
  <c r="F406" i="13"/>
  <c r="D409" i="11"/>
  <c r="AN412" i="1"/>
  <c r="D408" i="11"/>
  <c r="AN411" i="1"/>
  <c r="D407" i="11"/>
  <c r="AN410" i="1"/>
  <c r="C403" i="11"/>
  <c r="AM406" i="1"/>
  <c r="G403" i="11"/>
  <c r="F399" i="13"/>
  <c r="C402" i="11"/>
  <c r="AM405" i="1"/>
  <c r="G402" i="11"/>
  <c r="F398" i="13"/>
  <c r="C401" i="11"/>
  <c r="AM404" i="1"/>
  <c r="G401" i="11"/>
  <c r="F397" i="13"/>
  <c r="D400" i="11"/>
  <c r="AN403" i="1"/>
  <c r="C398" i="11"/>
  <c r="AM401" i="1"/>
  <c r="G398" i="11"/>
  <c r="F394" i="13"/>
  <c r="C397" i="11"/>
  <c r="AM400" i="1"/>
  <c r="G397" i="11"/>
  <c r="F393" i="13"/>
  <c r="C396" i="11"/>
  <c r="AM399" i="1"/>
  <c r="G396" i="11"/>
  <c r="F392" i="13"/>
  <c r="C394" i="11"/>
  <c r="AM397" i="1"/>
  <c r="G394" i="11"/>
  <c r="F390" i="13"/>
  <c r="C393" i="11"/>
  <c r="AM396" i="1"/>
  <c r="G393" i="11"/>
  <c r="F389" i="13"/>
  <c r="D392" i="11"/>
  <c r="AN395" i="1"/>
  <c r="D391" i="11"/>
  <c r="AN394" i="1"/>
  <c r="C389" i="11"/>
  <c r="AM392" i="1"/>
  <c r="G389" i="11"/>
  <c r="F385" i="13"/>
  <c r="C386" i="11"/>
  <c r="AM389" i="1"/>
  <c r="G386" i="11"/>
  <c r="F382" i="13"/>
  <c r="D385" i="11"/>
  <c r="AN388" i="1"/>
  <c r="D384" i="11"/>
  <c r="AN387" i="1"/>
  <c r="C382" i="11"/>
  <c r="AM385" i="1"/>
  <c r="G382" i="11"/>
  <c r="F378" i="13"/>
  <c r="C381" i="11"/>
  <c r="AM384" i="1"/>
  <c r="G381" i="11"/>
  <c r="F377" i="13"/>
  <c r="C380" i="11"/>
  <c r="AM383" i="1"/>
  <c r="G380" i="11"/>
  <c r="F376" i="13"/>
  <c r="D379" i="11"/>
  <c r="AN382" i="1"/>
  <c r="D378" i="11"/>
  <c r="AN381" i="1"/>
  <c r="D377" i="11"/>
  <c r="AN380" i="1"/>
  <c r="C373" i="11"/>
  <c r="AM376" i="1"/>
  <c r="G373" i="11"/>
  <c r="F369" i="13"/>
  <c r="C372" i="11"/>
  <c r="AM375" i="1"/>
  <c r="G372" i="11"/>
  <c r="F368" i="13"/>
  <c r="C371" i="11"/>
  <c r="AM374" i="1"/>
  <c r="G371" i="11"/>
  <c r="F367" i="13"/>
  <c r="D370" i="11"/>
  <c r="AN373" i="1"/>
  <c r="D369" i="11"/>
  <c r="AN372" i="1"/>
  <c r="D368" i="11"/>
  <c r="AN371" i="1"/>
  <c r="C364" i="11"/>
  <c r="AM367" i="1"/>
  <c r="G364" i="11"/>
  <c r="F360" i="13"/>
  <c r="C363" i="11"/>
  <c r="AM366" i="1"/>
  <c r="G363" i="11"/>
  <c r="F359" i="13"/>
  <c r="C362" i="11"/>
  <c r="AM365" i="1"/>
  <c r="G362" i="11"/>
  <c r="F358" i="13"/>
  <c r="D361" i="11"/>
  <c r="AN364" i="1"/>
  <c r="D360" i="11"/>
  <c r="AN363" i="1"/>
  <c r="D359" i="11"/>
  <c r="AN362" i="1"/>
  <c r="C356" i="11"/>
  <c r="AM359" i="1"/>
  <c r="G356" i="11"/>
  <c r="F352" i="13"/>
  <c r="D355" i="11"/>
  <c r="AN358" i="1"/>
  <c r="D354" i="11"/>
  <c r="AN357" i="1"/>
  <c r="D353" i="11"/>
  <c r="AN356" i="1"/>
  <c r="C349" i="11"/>
  <c r="AM352" i="1"/>
  <c r="G349" i="11"/>
  <c r="F345" i="13"/>
  <c r="C348" i="11"/>
  <c r="AM351" i="1"/>
  <c r="G348" i="11"/>
  <c r="F344" i="13"/>
  <c r="C347" i="11"/>
  <c r="AM350" i="1"/>
  <c r="G347" i="11"/>
  <c r="F343" i="13"/>
  <c r="C346" i="11"/>
  <c r="AM349" i="1"/>
  <c r="G346" i="11"/>
  <c r="F342" i="13"/>
  <c r="C345" i="11"/>
  <c r="AM348" i="1"/>
  <c r="G345" i="11"/>
  <c r="F341" i="13"/>
  <c r="D344" i="11"/>
  <c r="AN347" i="1"/>
  <c r="C340" i="11"/>
  <c r="AM343" i="1"/>
  <c r="G340" i="11"/>
  <c r="F336" i="13"/>
  <c r="C339" i="11"/>
  <c r="AM342" i="1"/>
  <c r="G339" i="11"/>
  <c r="F335" i="13"/>
  <c r="C338" i="11"/>
  <c r="AM341" i="1"/>
  <c r="G338" i="11"/>
  <c r="F334" i="13"/>
  <c r="D337" i="11"/>
  <c r="AN340" i="1"/>
  <c r="D336" i="11"/>
  <c r="AN339" i="1"/>
  <c r="C334" i="11"/>
  <c r="AM337" i="1"/>
  <c r="G334" i="11"/>
  <c r="F330" i="13"/>
  <c r="C333" i="11"/>
  <c r="AM336" i="1"/>
  <c r="G333" i="11"/>
  <c r="F329" i="13"/>
  <c r="C332" i="11"/>
  <c r="AM335" i="1"/>
  <c r="G332" i="11"/>
  <c r="F328" i="13"/>
  <c r="D331" i="11"/>
  <c r="AN334" i="1"/>
  <c r="D330" i="11"/>
  <c r="AN333" i="1"/>
  <c r="D329" i="11"/>
  <c r="AN332" i="1"/>
  <c r="C325" i="11"/>
  <c r="AM328" i="1"/>
  <c r="G325" i="11"/>
  <c r="F321" i="13"/>
  <c r="C324" i="11"/>
  <c r="AM327" i="1"/>
  <c r="G324" i="11"/>
  <c r="F320" i="13"/>
  <c r="C323" i="11"/>
  <c r="D524" i="11"/>
  <c r="AN527" i="1"/>
  <c r="D523" i="11"/>
  <c r="AN526" i="1"/>
  <c r="C519" i="11"/>
  <c r="AM522" i="1"/>
  <c r="G519" i="11"/>
  <c r="F515" i="13"/>
  <c r="C518" i="11"/>
  <c r="AM521" i="1"/>
  <c r="G518" i="11"/>
  <c r="F514" i="13"/>
  <c r="C517" i="11"/>
  <c r="AM520" i="1"/>
  <c r="G517" i="11"/>
  <c r="F513" i="13"/>
  <c r="D516" i="11"/>
  <c r="AN519" i="1"/>
  <c r="D515" i="11"/>
  <c r="AN518" i="1"/>
  <c r="D514" i="11"/>
  <c r="AN517" i="1"/>
  <c r="C510" i="11"/>
  <c r="AM513" i="1"/>
  <c r="G510" i="11"/>
  <c r="F506" i="13"/>
  <c r="C509" i="11"/>
  <c r="AM512" i="1"/>
  <c r="G509" i="11"/>
  <c r="F505" i="13"/>
  <c r="C508" i="11"/>
  <c r="AM511" i="1"/>
  <c r="G508" i="11"/>
  <c r="F504" i="13"/>
  <c r="D507" i="11"/>
  <c r="AN510" i="1"/>
  <c r="D506" i="11"/>
  <c r="AN509" i="1"/>
  <c r="D505" i="11"/>
  <c r="AN508" i="1"/>
  <c r="C501" i="11"/>
  <c r="AN504" i="1"/>
  <c r="C499" i="11"/>
  <c r="AM502" i="1"/>
  <c r="G499" i="11"/>
  <c r="F495" i="13"/>
  <c r="D498" i="11"/>
  <c r="AN501" i="1"/>
  <c r="D497" i="11"/>
  <c r="AN500" i="1"/>
  <c r="D496" i="11"/>
  <c r="AN499" i="1"/>
  <c r="C493" i="11"/>
  <c r="AM496" i="1"/>
  <c r="G493" i="11"/>
  <c r="F489" i="13"/>
  <c r="D492" i="11"/>
  <c r="AN495" i="1"/>
  <c r="D491" i="11"/>
  <c r="AN494" i="1"/>
  <c r="D490" i="11"/>
  <c r="AN493" i="1"/>
  <c r="C486" i="11"/>
  <c r="AM489" i="1"/>
  <c r="G486" i="11"/>
  <c r="F482" i="13"/>
  <c r="C485" i="11"/>
  <c r="AM488" i="1"/>
  <c r="G485" i="11"/>
  <c r="F481" i="13"/>
  <c r="C484" i="11"/>
  <c r="AM487" i="1"/>
  <c r="G484" i="11"/>
  <c r="F480" i="13"/>
  <c r="D483" i="11"/>
  <c r="AN486" i="1"/>
  <c r="D482" i="11"/>
  <c r="AN485" i="1"/>
  <c r="C480" i="11"/>
  <c r="AM483" i="1"/>
  <c r="G480" i="11"/>
  <c r="F476" i="13"/>
  <c r="C479" i="11"/>
  <c r="AM482" i="1"/>
  <c r="G479" i="11"/>
  <c r="F475" i="13"/>
  <c r="D478" i="11"/>
  <c r="AN481" i="1"/>
  <c r="C474" i="11"/>
  <c r="AM477" i="1"/>
  <c r="G474" i="11"/>
  <c r="F470" i="13"/>
  <c r="C473" i="11"/>
  <c r="AM476" i="1"/>
  <c r="G473" i="11"/>
  <c r="F469" i="13"/>
  <c r="C472" i="11"/>
  <c r="AM475" i="1"/>
  <c r="G472" i="11"/>
  <c r="F468" i="13"/>
  <c r="D471" i="11"/>
  <c r="AN474" i="1"/>
  <c r="D470" i="11"/>
  <c r="AN473" i="1"/>
  <c r="D469" i="11"/>
  <c r="AN472" i="1"/>
  <c r="C465" i="11"/>
  <c r="AM468" i="1"/>
  <c r="G465" i="11"/>
  <c r="F461" i="13"/>
  <c r="C464" i="11"/>
  <c r="AM467" i="1"/>
  <c r="G464" i="11"/>
  <c r="F460" i="13"/>
  <c r="C463" i="11"/>
  <c r="AM466" i="1"/>
  <c r="G463" i="11"/>
  <c r="F459" i="13"/>
  <c r="D462" i="11"/>
  <c r="AN465" i="1"/>
  <c r="C460" i="11"/>
  <c r="AM463" i="1"/>
  <c r="G460" i="11"/>
  <c r="F456" i="13"/>
  <c r="D459" i="11"/>
  <c r="AN462" i="1"/>
  <c r="C457" i="11"/>
  <c r="AM460" i="1"/>
  <c r="G457" i="11"/>
  <c r="F453" i="13"/>
  <c r="D456" i="11"/>
  <c r="AN459" i="1"/>
  <c r="C454" i="11"/>
  <c r="AM457" i="1"/>
  <c r="G454" i="11"/>
  <c r="F450" i="13"/>
  <c r="C451" i="11"/>
  <c r="AM454" i="1"/>
  <c r="G451" i="11"/>
  <c r="F447" i="13"/>
  <c r="C450" i="11"/>
  <c r="AM453" i="1"/>
  <c r="G450" i="11"/>
  <c r="F446" i="13"/>
  <c r="C449" i="11"/>
  <c r="AM452" i="1"/>
  <c r="G449" i="11"/>
  <c r="F445" i="13"/>
  <c r="C448" i="11"/>
  <c r="AM451" i="1"/>
  <c r="G448" i="11"/>
  <c r="F444" i="13"/>
  <c r="D447" i="11"/>
  <c r="AN450" i="1"/>
  <c r="C445" i="11"/>
  <c r="AM448" i="1"/>
  <c r="G445" i="11"/>
  <c r="F441" i="13"/>
  <c r="C444" i="11"/>
  <c r="AM447" i="1"/>
  <c r="G444" i="11"/>
  <c r="F440" i="13"/>
  <c r="D443" i="11"/>
  <c r="AN446" i="1"/>
  <c r="C440" i="11"/>
  <c r="AM443" i="1"/>
  <c r="G440" i="11"/>
  <c r="F436" i="13"/>
  <c r="D439" i="11"/>
  <c r="AN442" i="1"/>
  <c r="D438" i="11"/>
  <c r="AN441" i="1"/>
  <c r="D437" i="11"/>
  <c r="AN440" i="1"/>
  <c r="C434" i="11"/>
  <c r="AM437" i="1"/>
  <c r="G434" i="11"/>
  <c r="F430" i="13"/>
  <c r="D433" i="11"/>
  <c r="AN436" i="1"/>
  <c r="D432" i="11"/>
  <c r="AN435" i="1"/>
  <c r="D431" i="11"/>
  <c r="AN434" i="1"/>
  <c r="C427" i="11"/>
  <c r="AM430" i="1"/>
  <c r="G427" i="11"/>
  <c r="F423" i="13"/>
  <c r="C426" i="11"/>
  <c r="AM429" i="1"/>
  <c r="G426" i="11"/>
  <c r="F422" i="13"/>
  <c r="C425" i="11"/>
  <c r="AM428" i="1"/>
  <c r="G425" i="11"/>
  <c r="F421" i="13"/>
  <c r="D424" i="11"/>
  <c r="AN427" i="1"/>
  <c r="D423" i="11"/>
  <c r="AN426" i="1"/>
  <c r="D422" i="11"/>
  <c r="AN425" i="1"/>
  <c r="C418" i="11"/>
  <c r="AM421" i="1"/>
  <c r="G418" i="11"/>
  <c r="F414" i="13"/>
  <c r="C417" i="11"/>
  <c r="AM420" i="1"/>
  <c r="G417" i="11"/>
  <c r="F413" i="13"/>
  <c r="C416" i="11"/>
  <c r="AM419" i="1"/>
  <c r="G416" i="11"/>
  <c r="F412" i="13"/>
  <c r="D415" i="11"/>
  <c r="AN418" i="1"/>
  <c r="D414" i="11"/>
  <c r="AN417" i="1"/>
  <c r="D413" i="11"/>
  <c r="AN416" i="1"/>
  <c r="C409" i="11"/>
  <c r="AM412" i="1"/>
  <c r="G409" i="11"/>
  <c r="F405" i="13"/>
  <c r="C408" i="11"/>
  <c r="AM411" i="1"/>
  <c r="G408" i="11"/>
  <c r="F404" i="13"/>
  <c r="C407" i="11"/>
  <c r="AM410" i="1"/>
  <c r="G407" i="11"/>
  <c r="F403" i="13"/>
  <c r="D406" i="11"/>
  <c r="AN409" i="1"/>
  <c r="D405" i="11"/>
  <c r="AN408" i="1"/>
  <c r="D404" i="11"/>
  <c r="AN407" i="1"/>
  <c r="C400" i="11"/>
  <c r="AM403" i="1"/>
  <c r="G400" i="11"/>
  <c r="F396" i="13"/>
  <c r="D399" i="11"/>
  <c r="AN402" i="1"/>
  <c r="D395" i="11"/>
  <c r="AN398" i="1"/>
  <c r="C392" i="11"/>
  <c r="AM395" i="1"/>
  <c r="G392" i="11"/>
  <c r="F388" i="13"/>
  <c r="C391" i="11"/>
  <c r="AM394" i="1"/>
  <c r="G391" i="11"/>
  <c r="F387" i="13"/>
  <c r="D390" i="11"/>
  <c r="AN393" i="1"/>
  <c r="BD392" i="1" a="1"/>
  <c r="BD392" i="1" s="1"/>
  <c r="D388" i="11"/>
  <c r="AN391" i="1"/>
  <c r="D387" i="11"/>
  <c r="AN390" i="1"/>
  <c r="C385" i="11"/>
  <c r="AM388" i="1"/>
  <c r="G385" i="11"/>
  <c r="F381" i="13"/>
  <c r="C384" i="11"/>
  <c r="AM387" i="1"/>
  <c r="G384" i="11"/>
  <c r="F380" i="13"/>
  <c r="D383" i="11"/>
  <c r="AN386" i="1"/>
  <c r="C379" i="11"/>
  <c r="AM382" i="1"/>
  <c r="G379" i="11"/>
  <c r="F375" i="13"/>
  <c r="C378" i="11"/>
  <c r="AM381" i="1"/>
  <c r="G378" i="11"/>
  <c r="F374" i="13"/>
  <c r="C377" i="11"/>
  <c r="AM380" i="1"/>
  <c r="G377" i="11"/>
  <c r="F373" i="13"/>
  <c r="D376" i="11"/>
  <c r="AN379" i="1"/>
  <c r="D375" i="11"/>
  <c r="AN378" i="1"/>
  <c r="D374" i="11"/>
  <c r="AN377" i="1"/>
  <c r="C370" i="11"/>
  <c r="AM373" i="1"/>
  <c r="G370" i="11"/>
  <c r="F366" i="13"/>
  <c r="C369" i="11"/>
  <c r="AM372" i="1"/>
  <c r="G369" i="11"/>
  <c r="F365" i="13"/>
  <c r="C368" i="11"/>
  <c r="AM371" i="1"/>
  <c r="G368" i="11"/>
  <c r="F364" i="13"/>
  <c r="D367" i="11"/>
  <c r="AN370" i="1"/>
  <c r="D366" i="11"/>
  <c r="AN369" i="1"/>
  <c r="D365" i="11"/>
  <c r="AN368" i="1"/>
  <c r="C361" i="11"/>
  <c r="AM364" i="1"/>
  <c r="G361" i="11"/>
  <c r="F357" i="13"/>
  <c r="C360" i="11"/>
  <c r="AM363" i="1"/>
  <c r="G360" i="11"/>
  <c r="F356" i="13"/>
  <c r="C359" i="11"/>
  <c r="AM362" i="1"/>
  <c r="G359" i="11"/>
  <c r="F355" i="13"/>
  <c r="D358" i="11"/>
  <c r="AN361" i="1"/>
  <c r="D357" i="11"/>
  <c r="AN360" i="1"/>
  <c r="BD359" i="1" a="1"/>
  <c r="BD359" i="1" s="1"/>
  <c r="C355" i="11"/>
  <c r="AM358" i="1"/>
  <c r="G355" i="11"/>
  <c r="F351" i="13"/>
  <c r="C354" i="11"/>
  <c r="AM357" i="1"/>
  <c r="G354" i="11"/>
  <c r="F350" i="13"/>
  <c r="C353" i="11"/>
  <c r="AM356" i="1"/>
  <c r="G353" i="11"/>
  <c r="F349" i="13"/>
  <c r="D352" i="11"/>
  <c r="AN355" i="1"/>
  <c r="D351" i="11"/>
  <c r="AN354" i="1"/>
  <c r="D350" i="11"/>
  <c r="AN353" i="1"/>
  <c r="C344" i="11"/>
  <c r="AM347" i="1"/>
  <c r="G344" i="11"/>
  <c r="F340" i="13"/>
  <c r="D343" i="11"/>
  <c r="AN346" i="1"/>
  <c r="D342" i="11"/>
  <c r="AN345" i="1"/>
  <c r="D341" i="11"/>
  <c r="AN344" i="1"/>
  <c r="C337" i="11"/>
  <c r="AM340" i="1"/>
  <c r="G337" i="11"/>
  <c r="F333" i="13"/>
  <c r="C336" i="11"/>
  <c r="AM339" i="1"/>
  <c r="G336" i="11"/>
  <c r="F332" i="13"/>
  <c r="D335" i="11"/>
  <c r="AN338" i="1"/>
  <c r="C331" i="11"/>
  <c r="AM334" i="1"/>
  <c r="G331" i="11"/>
  <c r="F327" i="13"/>
  <c r="C330" i="11"/>
  <c r="AM333" i="1"/>
  <c r="G330" i="11"/>
  <c r="F326" i="13"/>
  <c r="C329" i="11"/>
  <c r="AM332" i="1"/>
  <c r="G329" i="11"/>
  <c r="F325" i="13"/>
  <c r="D328" i="11"/>
  <c r="AN331" i="1"/>
  <c r="D327" i="11"/>
  <c r="AN330" i="1"/>
  <c r="D326" i="11"/>
  <c r="AN329" i="1"/>
  <c r="C322" i="11"/>
  <c r="AM325" i="1"/>
  <c r="G322" i="11"/>
  <c r="F318" i="13"/>
  <c r="C321" i="11"/>
  <c r="AM324" i="1"/>
  <c r="G321" i="11"/>
  <c r="F317" i="13"/>
  <c r="C320" i="11"/>
  <c r="AM323" i="1"/>
  <c r="G320" i="11"/>
  <c r="F316" i="13"/>
  <c r="D319" i="11"/>
  <c r="AN322" i="1"/>
  <c r="D318" i="11"/>
  <c r="AN321" i="1"/>
  <c r="D317" i="11"/>
  <c r="AN320" i="1"/>
  <c r="C314" i="11"/>
  <c r="AM317" i="1"/>
  <c r="G314" i="11"/>
  <c r="F310" i="13"/>
  <c r="C313" i="11"/>
  <c r="AM316" i="1"/>
  <c r="G313" i="11"/>
  <c r="F309" i="13"/>
  <c r="C312" i="11"/>
  <c r="AM315" i="1"/>
  <c r="G312" i="11"/>
  <c r="F308" i="13"/>
  <c r="D311" i="11"/>
  <c r="AN314" i="1"/>
  <c r="C309" i="11"/>
  <c r="AM312" i="1"/>
  <c r="G309" i="11"/>
  <c r="F305" i="13"/>
  <c r="D308" i="11"/>
  <c r="AN311" i="1"/>
  <c r="D307" i="11"/>
  <c r="AN310" i="1"/>
  <c r="D306" i="11"/>
  <c r="AN309" i="1"/>
  <c r="C302" i="11"/>
  <c r="AM305" i="1"/>
  <c r="G302" i="11"/>
  <c r="F298" i="13"/>
  <c r="C301" i="11"/>
  <c r="AM304" i="1"/>
  <c r="G301" i="11"/>
  <c r="F297" i="13"/>
  <c r="C300" i="11"/>
  <c r="AM303" i="1"/>
  <c r="G300" i="11"/>
  <c r="F296" i="13"/>
  <c r="D299" i="11"/>
  <c r="AN302" i="1"/>
  <c r="D298" i="11"/>
  <c r="AN301" i="1"/>
  <c r="D297" i="11"/>
  <c r="AN300" i="1"/>
  <c r="C293" i="11"/>
  <c r="AM296" i="1"/>
  <c r="G293" i="11"/>
  <c r="F289" i="13"/>
  <c r="D292" i="11"/>
  <c r="AN295" i="1"/>
  <c r="D291" i="11"/>
  <c r="AN294" i="1"/>
  <c r="C287" i="11"/>
  <c r="AM290" i="1"/>
  <c r="G287" i="11"/>
  <c r="F283" i="13"/>
  <c r="C286" i="11"/>
  <c r="AM289" i="1"/>
  <c r="G286" i="11"/>
  <c r="F282" i="13"/>
  <c r="D285" i="11"/>
  <c r="AN288" i="1"/>
  <c r="C281" i="11"/>
  <c r="AM284" i="1"/>
  <c r="G281" i="11"/>
  <c r="F277" i="13"/>
  <c r="C280" i="11"/>
  <c r="AM283" i="1"/>
  <c r="G280" i="11"/>
  <c r="F276" i="13"/>
  <c r="C279" i="11"/>
  <c r="AM282" i="1"/>
  <c r="G279" i="11"/>
  <c r="F275" i="13"/>
  <c r="D278" i="11"/>
  <c r="AN281" i="1"/>
  <c r="D277" i="11"/>
  <c r="AN280" i="1"/>
  <c r="D276" i="11"/>
  <c r="AN279" i="1"/>
  <c r="C273" i="11"/>
  <c r="AM276" i="1"/>
  <c r="G273" i="11"/>
  <c r="F269" i="13"/>
  <c r="D272" i="11"/>
  <c r="AN275" i="1"/>
  <c r="D271" i="11"/>
  <c r="AN274" i="1"/>
  <c r="D270" i="11"/>
  <c r="AN273" i="1"/>
  <c r="C264" i="11"/>
  <c r="AM267" i="1"/>
  <c r="G264" i="11"/>
  <c r="F260" i="13"/>
  <c r="D263" i="11"/>
  <c r="AN266" i="1"/>
  <c r="D262" i="11"/>
  <c r="AN265" i="1"/>
  <c r="C259" i="11"/>
  <c r="AM262" i="1"/>
  <c r="G259" i="11"/>
  <c r="F255" i="13"/>
  <c r="C258" i="11"/>
  <c r="AM261" i="1"/>
  <c r="G258" i="11"/>
  <c r="F254" i="13"/>
  <c r="C257" i="11"/>
  <c r="AM260" i="1"/>
  <c r="G257" i="11"/>
  <c r="F253" i="13"/>
  <c r="BD259" i="1" a="1"/>
  <c r="BD259" i="1" s="1"/>
  <c r="AN258" i="1"/>
  <c r="C255" i="11"/>
  <c r="AM258" i="1"/>
  <c r="G255" i="11"/>
  <c r="F251" i="13"/>
  <c r="C254" i="11"/>
  <c r="AM257" i="1"/>
  <c r="G254" i="11"/>
  <c r="F250" i="13"/>
  <c r="C253" i="11"/>
  <c r="AM256" i="1"/>
  <c r="G253" i="11"/>
  <c r="F249" i="13"/>
  <c r="D252" i="11"/>
  <c r="AN255" i="1"/>
  <c r="D251" i="11"/>
  <c r="AN254" i="1"/>
  <c r="D250" i="11"/>
  <c r="AN253" i="1"/>
  <c r="C246" i="11"/>
  <c r="AM249" i="1"/>
  <c r="G246" i="11"/>
  <c r="F242" i="13"/>
  <c r="C245" i="11"/>
  <c r="AM248" i="1"/>
  <c r="G245" i="11"/>
  <c r="F241" i="13"/>
  <c r="C244" i="11"/>
  <c r="AM247" i="1"/>
  <c r="G244" i="11"/>
  <c r="F240" i="13"/>
  <c r="D243" i="11"/>
  <c r="AN246" i="1"/>
  <c r="D242" i="11"/>
  <c r="AN245" i="1"/>
  <c r="D241" i="11"/>
  <c r="AN244" i="1"/>
  <c r="C237" i="11"/>
  <c r="AM240" i="1"/>
  <c r="G237" i="11"/>
  <c r="F233" i="13"/>
  <c r="C236" i="11"/>
  <c r="AM239" i="1"/>
  <c r="G236" i="11"/>
  <c r="F232" i="13"/>
  <c r="C235" i="11"/>
  <c r="AM238" i="1"/>
  <c r="G235" i="11"/>
  <c r="F231" i="13"/>
  <c r="D234" i="11"/>
  <c r="AN237" i="1"/>
  <c r="D233" i="11"/>
  <c r="AN236" i="1"/>
  <c r="D232" i="11"/>
  <c r="AN235" i="1"/>
  <c r="D226" i="11"/>
  <c r="AN229" i="1"/>
  <c r="C222" i="11"/>
  <c r="AM225" i="1"/>
  <c r="G222" i="11"/>
  <c r="F218" i="13"/>
  <c r="C221" i="11"/>
  <c r="AM224" i="1"/>
  <c r="G221" i="11"/>
  <c r="F217" i="13"/>
  <c r="D220" i="11"/>
  <c r="AN223" i="1"/>
  <c r="D219" i="11"/>
  <c r="AN222" i="1"/>
  <c r="D218" i="11"/>
  <c r="AN221" i="1"/>
  <c r="D217" i="11"/>
  <c r="AN220" i="1"/>
  <c r="D216" i="11"/>
  <c r="AN219" i="1"/>
  <c r="D215" i="11"/>
  <c r="AN218" i="1"/>
  <c r="BD217" i="1" a="1"/>
  <c r="BD217" i="1" s="1"/>
  <c r="D212" i="11"/>
  <c r="AN215" i="1"/>
  <c r="C211" i="11"/>
  <c r="AM214" i="1"/>
  <c r="G211" i="11"/>
  <c r="F207" i="13"/>
  <c r="C210" i="11"/>
  <c r="AM213" i="1"/>
  <c r="G210" i="11"/>
  <c r="F206" i="13"/>
  <c r="C209" i="11"/>
  <c r="AM212" i="1"/>
  <c r="G209" i="11"/>
  <c r="F205" i="13"/>
  <c r="C208" i="11"/>
  <c r="AM211" i="1"/>
  <c r="G208" i="11"/>
  <c r="F204" i="13"/>
  <c r="C203" i="11"/>
  <c r="AM206" i="1"/>
  <c r="G203" i="11"/>
  <c r="F199" i="13"/>
  <c r="L202" i="11"/>
  <c r="N202" i="11"/>
  <c r="C202" i="11"/>
  <c r="G202" i="11"/>
  <c r="F198" i="13"/>
  <c r="C200" i="11"/>
  <c r="AM203" i="1"/>
  <c r="G200" i="11"/>
  <c r="F196" i="13"/>
  <c r="C198" i="11"/>
  <c r="AM201" i="1"/>
  <c r="G198" i="11"/>
  <c r="F194" i="13"/>
  <c r="C197" i="11"/>
  <c r="AM200" i="1"/>
  <c r="G197" i="11"/>
  <c r="F193" i="13"/>
  <c r="D196" i="11"/>
  <c r="AN199" i="1"/>
  <c r="C195" i="11"/>
  <c r="AM198" i="1"/>
  <c r="G195" i="11"/>
  <c r="F191" i="13"/>
  <c r="D194" i="11"/>
  <c r="AN197" i="1"/>
  <c r="D193" i="11"/>
  <c r="AN196" i="1"/>
  <c r="C192" i="11"/>
  <c r="AN359" i="1"/>
  <c r="C352" i="11"/>
  <c r="AM355" i="1"/>
  <c r="G352" i="11"/>
  <c r="F348" i="13"/>
  <c r="C351" i="11"/>
  <c r="AM354" i="1"/>
  <c r="G351" i="11"/>
  <c r="F347" i="13"/>
  <c r="C350" i="11"/>
  <c r="AM353" i="1"/>
  <c r="G350" i="11"/>
  <c r="F346" i="13"/>
  <c r="D349" i="11"/>
  <c r="AN352" i="1"/>
  <c r="D348" i="11"/>
  <c r="AN351" i="1"/>
  <c r="D347" i="11"/>
  <c r="AN350" i="1"/>
  <c r="D346" i="11"/>
  <c r="AN349" i="1"/>
  <c r="D345" i="11"/>
  <c r="AN348" i="1"/>
  <c r="C343" i="11"/>
  <c r="AM346" i="1"/>
  <c r="G343" i="11"/>
  <c r="F339" i="13"/>
  <c r="C342" i="11"/>
  <c r="AM345" i="1"/>
  <c r="G342" i="11"/>
  <c r="F338" i="13"/>
  <c r="C341" i="11"/>
  <c r="AM344" i="1"/>
  <c r="G341" i="11"/>
  <c r="F337" i="13"/>
  <c r="D340" i="11"/>
  <c r="AN343" i="1"/>
  <c r="D339" i="11"/>
  <c r="AN342" i="1"/>
  <c r="D338" i="11"/>
  <c r="AN341" i="1"/>
  <c r="C335" i="11"/>
  <c r="AM338" i="1"/>
  <c r="G335" i="11"/>
  <c r="F331" i="13"/>
  <c r="D334" i="11"/>
  <c r="AN337" i="1"/>
  <c r="D333" i="11"/>
  <c r="AN336" i="1"/>
  <c r="D332" i="11"/>
  <c r="AN335" i="1"/>
  <c r="C328" i="11"/>
  <c r="AM331" i="1"/>
  <c r="G328" i="11"/>
  <c r="F324" i="13"/>
  <c r="C327" i="11"/>
  <c r="AM330" i="1"/>
  <c r="G327" i="11"/>
  <c r="F323" i="13"/>
  <c r="C326" i="11"/>
  <c r="AM329" i="1"/>
  <c r="G326" i="11"/>
  <c r="F322" i="13"/>
  <c r="D325" i="11"/>
  <c r="AN328" i="1"/>
  <c r="D324" i="11"/>
  <c r="AN327" i="1"/>
  <c r="D323" i="11"/>
  <c r="AN326" i="1"/>
  <c r="C319" i="11"/>
  <c r="AM322" i="1"/>
  <c r="G319" i="11"/>
  <c r="F315" i="13"/>
  <c r="C318" i="11"/>
  <c r="AM321" i="1"/>
  <c r="G318" i="11"/>
  <c r="F314" i="13"/>
  <c r="C317" i="11"/>
  <c r="AM320" i="1"/>
  <c r="G317" i="11"/>
  <c r="F313" i="13"/>
  <c r="D316" i="11"/>
  <c r="AN319" i="1"/>
  <c r="D315" i="11"/>
  <c r="AN318" i="1"/>
  <c r="BD317" i="1" a="1"/>
  <c r="BD317" i="1" s="1"/>
  <c r="C311" i="11"/>
  <c r="AM314" i="1"/>
  <c r="G311" i="11"/>
  <c r="F307" i="13"/>
  <c r="D310" i="11"/>
  <c r="C308" i="11"/>
  <c r="AM311" i="1"/>
  <c r="G308" i="11"/>
  <c r="F304" i="13"/>
  <c r="C307" i="11"/>
  <c r="AM310" i="1"/>
  <c r="G307" i="11"/>
  <c r="F303" i="13"/>
  <c r="C306" i="11"/>
  <c r="AM309" i="1"/>
  <c r="G306" i="11"/>
  <c r="F302" i="13"/>
  <c r="D305" i="11"/>
  <c r="AN308" i="1"/>
  <c r="D304" i="11"/>
  <c r="AN307" i="1"/>
  <c r="D303" i="11"/>
  <c r="AN306" i="1"/>
  <c r="C299" i="11"/>
  <c r="AM302" i="1"/>
  <c r="G299" i="11"/>
  <c r="F295" i="13"/>
  <c r="C298" i="11"/>
  <c r="AM301" i="1"/>
  <c r="G298" i="11"/>
  <c r="F294" i="13"/>
  <c r="C297" i="11"/>
  <c r="AM300" i="1"/>
  <c r="G297" i="11"/>
  <c r="F293" i="13"/>
  <c r="D296" i="11"/>
  <c r="AN299" i="1"/>
  <c r="D295" i="11"/>
  <c r="AN298" i="1"/>
  <c r="D294" i="11"/>
  <c r="AN297" i="1"/>
  <c r="C292" i="11"/>
  <c r="G292" i="11"/>
  <c r="F288" i="13"/>
  <c r="C291" i="11"/>
  <c r="AM294" i="1"/>
  <c r="G291" i="11"/>
  <c r="F287" i="13"/>
  <c r="D290" i="11"/>
  <c r="AN293" i="1"/>
  <c r="D289" i="11"/>
  <c r="AN292" i="1"/>
  <c r="D288" i="11"/>
  <c r="AN291" i="1"/>
  <c r="C285" i="11"/>
  <c r="AM288" i="1"/>
  <c r="G285" i="11"/>
  <c r="F281" i="13"/>
  <c r="D284" i="11"/>
  <c r="AN287" i="1"/>
  <c r="D283" i="11"/>
  <c r="AN286" i="1"/>
  <c r="D282" i="11"/>
  <c r="AN285" i="1"/>
  <c r="C278" i="11"/>
  <c r="AM281" i="1"/>
  <c r="G278" i="11"/>
  <c r="F274" i="13"/>
  <c r="C277" i="11"/>
  <c r="AM280" i="1"/>
  <c r="G277" i="11"/>
  <c r="F273" i="13"/>
  <c r="C276" i="11"/>
  <c r="AM279" i="1"/>
  <c r="G276" i="11"/>
  <c r="F272" i="13"/>
  <c r="D275" i="11"/>
  <c r="AN278" i="1"/>
  <c r="D274" i="11"/>
  <c r="AN277" i="1"/>
  <c r="C272" i="11"/>
  <c r="AM275" i="1"/>
  <c r="G272" i="11"/>
  <c r="F268" i="13"/>
  <c r="C271" i="11"/>
  <c r="AM274" i="1"/>
  <c r="G271" i="11"/>
  <c r="F267" i="13"/>
  <c r="C270" i="11"/>
  <c r="AM273" i="1"/>
  <c r="G270" i="11"/>
  <c r="F266" i="13"/>
  <c r="D269" i="11"/>
  <c r="AN272" i="1"/>
  <c r="D268" i="11"/>
  <c r="AN271" i="1"/>
  <c r="D267" i="11"/>
  <c r="AN270" i="1"/>
  <c r="D266" i="11"/>
  <c r="AN269" i="1"/>
  <c r="D265" i="11"/>
  <c r="AN268" i="1"/>
  <c r="C263" i="11"/>
  <c r="G263" i="11"/>
  <c r="F259" i="13"/>
  <c r="C262" i="11"/>
  <c r="AM265" i="1"/>
  <c r="G262" i="11"/>
  <c r="F258" i="13"/>
  <c r="D261" i="11"/>
  <c r="AN264" i="1"/>
  <c r="D260" i="11"/>
  <c r="AN263" i="1"/>
  <c r="BD262" i="1" a="1"/>
  <c r="BD262" i="1" s="1"/>
  <c r="D256" i="11"/>
  <c r="AN259" i="1"/>
  <c r="C252" i="11"/>
  <c r="AM255" i="1"/>
  <c r="G252" i="11"/>
  <c r="F248" i="13"/>
  <c r="C251" i="11"/>
  <c r="AM254" i="1"/>
  <c r="G251" i="11"/>
  <c r="F247" i="13"/>
  <c r="C250" i="11"/>
  <c r="AM253" i="1"/>
  <c r="G250" i="11"/>
  <c r="F246" i="13"/>
  <c r="D249" i="11"/>
  <c r="AN252" i="1"/>
  <c r="D248" i="11"/>
  <c r="AN251" i="1"/>
  <c r="D247" i="11"/>
  <c r="AN250" i="1"/>
  <c r="C243" i="11"/>
  <c r="AM246" i="1"/>
  <c r="G243" i="11"/>
  <c r="F239" i="13"/>
  <c r="C242" i="11"/>
  <c r="AM245" i="1"/>
  <c r="G242" i="11"/>
  <c r="F238" i="13"/>
  <c r="C241" i="11"/>
  <c r="AM244" i="1"/>
  <c r="G241" i="11"/>
  <c r="F237" i="13"/>
  <c r="D240" i="11"/>
  <c r="AN243" i="1"/>
  <c r="D239" i="11"/>
  <c r="AN242" i="1"/>
  <c r="D238" i="11"/>
  <c r="AN241" i="1"/>
  <c r="C234" i="11"/>
  <c r="AM237" i="1"/>
  <c r="G234" i="11"/>
  <c r="F230" i="13"/>
  <c r="C233" i="11"/>
  <c r="AM236" i="1"/>
  <c r="G233" i="11"/>
  <c r="F229" i="13"/>
  <c r="C232" i="11"/>
  <c r="AM235" i="1"/>
  <c r="G232" i="11"/>
  <c r="F228" i="13"/>
  <c r="D231" i="11"/>
  <c r="AN234" i="1"/>
  <c r="D230" i="11"/>
  <c r="AN233" i="1"/>
  <c r="D229" i="11"/>
  <c r="AN232" i="1"/>
  <c r="D228" i="11"/>
  <c r="AN231" i="1"/>
  <c r="D227" i="11"/>
  <c r="AN230" i="1"/>
  <c r="C226" i="11"/>
  <c r="AM229" i="1"/>
  <c r="G226" i="11"/>
  <c r="F222" i="13"/>
  <c r="D225" i="11"/>
  <c r="AN228" i="1"/>
  <c r="D224" i="11"/>
  <c r="AN227" i="1"/>
  <c r="D223" i="11"/>
  <c r="AN226" i="1"/>
  <c r="C220" i="11"/>
  <c r="AM223" i="1"/>
  <c r="G220" i="11"/>
  <c r="F216" i="13"/>
  <c r="C219" i="11"/>
  <c r="AM222" i="1"/>
  <c r="G219" i="11"/>
  <c r="F215" i="13"/>
  <c r="C218" i="11"/>
  <c r="AM221" i="1"/>
  <c r="G218" i="11"/>
  <c r="F214" i="13"/>
  <c r="C217" i="11"/>
  <c r="AM220" i="1"/>
  <c r="G217" i="11"/>
  <c r="F213" i="13"/>
  <c r="C216" i="11"/>
  <c r="AM219" i="1"/>
  <c r="G216" i="11"/>
  <c r="F212" i="13"/>
  <c r="C215" i="11"/>
  <c r="AM218" i="1"/>
  <c r="G215" i="11"/>
  <c r="F211" i="13"/>
  <c r="D214" i="11"/>
  <c r="AN217" i="1"/>
  <c r="D213" i="11"/>
  <c r="AN216" i="1"/>
  <c r="C212" i="11"/>
  <c r="AM215" i="1"/>
  <c r="G212" i="11"/>
  <c r="F208" i="13"/>
  <c r="D207" i="11"/>
  <c r="AN210" i="1"/>
  <c r="D206" i="11"/>
  <c r="AN209" i="1"/>
  <c r="D205" i="11"/>
  <c r="AN208" i="1"/>
  <c r="D204" i="11"/>
  <c r="AN207" i="1"/>
  <c r="BD206" i="1" a="1"/>
  <c r="BD206" i="1" s="1"/>
  <c r="D201" i="11"/>
  <c r="AN204" i="1"/>
  <c r="BD203" i="1" a="1"/>
  <c r="BD203" i="1" s="1"/>
  <c r="D199" i="11"/>
  <c r="AN202" i="1"/>
  <c r="BD201" i="1" a="1"/>
  <c r="BD201" i="1" s="1"/>
  <c r="C196" i="11"/>
  <c r="AM199" i="1"/>
  <c r="G196" i="11"/>
  <c r="F192" i="13"/>
  <c r="C194" i="11"/>
  <c r="AM197" i="1"/>
  <c r="G194" i="11"/>
  <c r="F190" i="13"/>
  <c r="C193" i="11"/>
  <c r="AM196" i="1"/>
  <c r="G193" i="11"/>
  <c r="F189" i="13"/>
  <c r="AM326" i="1"/>
  <c r="G323" i="11"/>
  <c r="F319" i="13"/>
  <c r="D322" i="11"/>
  <c r="AN325" i="1"/>
  <c r="D321" i="11"/>
  <c r="AN324" i="1"/>
  <c r="D320" i="11"/>
  <c r="AN323" i="1"/>
  <c r="C316" i="11"/>
  <c r="AM319" i="1"/>
  <c r="G316" i="11"/>
  <c r="F312" i="13"/>
  <c r="C315" i="11"/>
  <c r="AM318" i="1"/>
  <c r="G315" i="11"/>
  <c r="F311" i="13"/>
  <c r="D314" i="11"/>
  <c r="AN317" i="1"/>
  <c r="D313" i="11"/>
  <c r="AN316" i="1"/>
  <c r="D312" i="11"/>
  <c r="AN315" i="1"/>
  <c r="C310" i="11"/>
  <c r="AM313" i="1"/>
  <c r="G310" i="11"/>
  <c r="F306" i="13"/>
  <c r="D309" i="11"/>
  <c r="AN312" i="1"/>
  <c r="C305" i="11"/>
  <c r="AM308" i="1"/>
  <c r="G305" i="11"/>
  <c r="F301" i="13"/>
  <c r="C304" i="11"/>
  <c r="AM307" i="1"/>
  <c r="G304" i="11"/>
  <c r="F300" i="13"/>
  <c r="C303" i="11"/>
  <c r="AM306" i="1"/>
  <c r="G303" i="11"/>
  <c r="F299" i="13"/>
  <c r="D302" i="11"/>
  <c r="AN305" i="1"/>
  <c r="D301" i="11"/>
  <c r="AN304" i="1"/>
  <c r="D300" i="11"/>
  <c r="AN303" i="1"/>
  <c r="C296" i="11"/>
  <c r="AM299" i="1"/>
  <c r="G296" i="11"/>
  <c r="F292" i="13"/>
  <c r="C295" i="11"/>
  <c r="AM298" i="1"/>
  <c r="G295" i="11"/>
  <c r="F291" i="13"/>
  <c r="C294" i="11"/>
  <c r="AM297" i="1"/>
  <c r="G294" i="11"/>
  <c r="F290" i="13"/>
  <c r="D293" i="11"/>
  <c r="AN296" i="1"/>
  <c r="C290" i="11"/>
  <c r="AM293" i="1"/>
  <c r="G290" i="11"/>
  <c r="F286" i="13"/>
  <c r="C289" i="11"/>
  <c r="AM292" i="1"/>
  <c r="G289" i="11"/>
  <c r="F285" i="13"/>
  <c r="C288" i="11"/>
  <c r="AM291" i="1"/>
  <c r="G288" i="11"/>
  <c r="F284" i="13"/>
  <c r="D287" i="11"/>
  <c r="AN290" i="1"/>
  <c r="D286" i="11"/>
  <c r="AN289" i="1"/>
  <c r="C284" i="11"/>
  <c r="AM287" i="1"/>
  <c r="G284" i="11"/>
  <c r="F280" i="13"/>
  <c r="C283" i="11"/>
  <c r="AM286" i="1"/>
  <c r="G283" i="11"/>
  <c r="F279" i="13"/>
  <c r="C282" i="11"/>
  <c r="AM285" i="1"/>
  <c r="G282" i="11"/>
  <c r="F278" i="13"/>
  <c r="D281" i="11"/>
  <c r="AN284" i="1"/>
  <c r="D280" i="11"/>
  <c r="AN283" i="1"/>
  <c r="D279" i="11"/>
  <c r="AN282" i="1"/>
  <c r="C275" i="11"/>
  <c r="AM278" i="1"/>
  <c r="G275" i="11"/>
  <c r="F271" i="13"/>
  <c r="C274" i="11"/>
  <c r="AM277" i="1"/>
  <c r="G274" i="11"/>
  <c r="F270" i="13"/>
  <c r="D273" i="11"/>
  <c r="AN276" i="1"/>
  <c r="C269" i="11"/>
  <c r="AM272" i="1"/>
  <c r="G269" i="11"/>
  <c r="F265" i="13"/>
  <c r="C268" i="11"/>
  <c r="AM271" i="1"/>
  <c r="G268" i="11"/>
  <c r="F264" i="13"/>
  <c r="C267" i="11"/>
  <c r="AM270" i="1"/>
  <c r="G267" i="11"/>
  <c r="F263" i="13"/>
  <c r="C266" i="11"/>
  <c r="AM269" i="1"/>
  <c r="G266" i="11"/>
  <c r="F262" i="13"/>
  <c r="C265" i="11"/>
  <c r="AM268" i="1"/>
  <c r="G265" i="11"/>
  <c r="F261" i="13"/>
  <c r="D264" i="11"/>
  <c r="AN267" i="1"/>
  <c r="C261" i="11"/>
  <c r="AM264" i="1"/>
  <c r="G261" i="11"/>
  <c r="F257" i="13"/>
  <c r="C260" i="11"/>
  <c r="AM263" i="1"/>
  <c r="G260" i="11"/>
  <c r="F256" i="13"/>
  <c r="D259" i="11"/>
  <c r="AN262" i="1"/>
  <c r="D258" i="11"/>
  <c r="AN261" i="1"/>
  <c r="D257" i="11"/>
  <c r="AN260" i="1"/>
  <c r="C256" i="11"/>
  <c r="AM259" i="1"/>
  <c r="G256" i="11"/>
  <c r="F252" i="13"/>
  <c r="D255" i="11"/>
  <c r="D254" i="11"/>
  <c r="AN257" i="1"/>
  <c r="D253" i="11"/>
  <c r="AN256" i="1"/>
  <c r="C249" i="11"/>
  <c r="AM252" i="1"/>
  <c r="G249" i="11"/>
  <c r="F245" i="13"/>
  <c r="C248" i="11"/>
  <c r="AM251" i="1"/>
  <c r="G248" i="11"/>
  <c r="F244" i="13"/>
  <c r="C247" i="11"/>
  <c r="AM250" i="1"/>
  <c r="G247" i="11"/>
  <c r="F243" i="13"/>
  <c r="D246" i="11"/>
  <c r="AN249" i="1"/>
  <c r="D245" i="11"/>
  <c r="AN248" i="1"/>
  <c r="D244" i="11"/>
  <c r="AN247" i="1"/>
  <c r="C240" i="11"/>
  <c r="AM243" i="1"/>
  <c r="G240" i="11"/>
  <c r="F236" i="13"/>
  <c r="C239" i="11"/>
  <c r="AM242" i="1"/>
  <c r="G239" i="11"/>
  <c r="F235" i="13"/>
  <c r="C238" i="11"/>
  <c r="AM241" i="1"/>
  <c r="G238" i="11"/>
  <c r="F234" i="13"/>
  <c r="D237" i="11"/>
  <c r="AN240" i="1"/>
  <c r="D236" i="11"/>
  <c r="AN239" i="1"/>
  <c r="D235" i="11"/>
  <c r="AN238" i="1"/>
  <c r="C231" i="11"/>
  <c r="AM234" i="1"/>
  <c r="G231" i="11"/>
  <c r="F227" i="13"/>
  <c r="C230" i="11"/>
  <c r="AM233" i="1"/>
  <c r="G230" i="11"/>
  <c r="F226" i="13"/>
  <c r="C229" i="11"/>
  <c r="AM232" i="1"/>
  <c r="G229" i="11"/>
  <c r="F225" i="13"/>
  <c r="C228" i="11"/>
  <c r="AM231" i="1"/>
  <c r="G228" i="11"/>
  <c r="F224" i="13"/>
  <c r="C227" i="11"/>
  <c r="AM230" i="1"/>
  <c r="G227" i="11"/>
  <c r="F223" i="13"/>
  <c r="C225" i="11"/>
  <c r="AM228" i="1"/>
  <c r="G225" i="11"/>
  <c r="F221" i="13"/>
  <c r="C224" i="11"/>
  <c r="AM227" i="1"/>
  <c r="G224" i="11"/>
  <c r="F220" i="13"/>
  <c r="C223" i="11"/>
  <c r="AM226" i="1"/>
  <c r="G223" i="11"/>
  <c r="F219" i="13"/>
  <c r="D222" i="11"/>
  <c r="AN225" i="1"/>
  <c r="D221" i="11"/>
  <c r="AN224" i="1"/>
  <c r="C214" i="11"/>
  <c r="AM217" i="1"/>
  <c r="G214" i="11"/>
  <c r="F210" i="13"/>
  <c r="C213" i="11"/>
  <c r="AM216" i="1"/>
  <c r="G213" i="11"/>
  <c r="F209" i="13"/>
  <c r="D211" i="11"/>
  <c r="AN214" i="1"/>
  <c r="D210" i="11"/>
  <c r="AN213" i="1"/>
  <c r="D209" i="11"/>
  <c r="AN212" i="1"/>
  <c r="D208" i="11"/>
  <c r="AN211" i="1"/>
  <c r="C207" i="11"/>
  <c r="AM210" i="1"/>
  <c r="G207" i="11"/>
  <c r="F203" i="13"/>
  <c r="C206" i="11"/>
  <c r="AM209" i="1"/>
  <c r="G206" i="11"/>
  <c r="F202" i="13"/>
  <c r="C205" i="11"/>
  <c r="AM208" i="1"/>
  <c r="G205" i="11"/>
  <c r="F201" i="13"/>
  <c r="C204" i="11"/>
  <c r="AM207" i="1"/>
  <c r="G204" i="11"/>
  <c r="F200" i="13"/>
  <c r="D203" i="11"/>
  <c r="AN206" i="1"/>
  <c r="D202" i="11"/>
  <c r="AN205" i="1"/>
  <c r="C201" i="11"/>
  <c r="AM204" i="1"/>
  <c r="G201" i="11"/>
  <c r="F197" i="13"/>
  <c r="D200" i="11"/>
  <c r="AN203" i="1"/>
  <c r="C199" i="11"/>
  <c r="AM202" i="1"/>
  <c r="G199" i="11"/>
  <c r="F195" i="13"/>
  <c r="D198" i="11"/>
  <c r="AN201" i="1"/>
  <c r="D197" i="11"/>
  <c r="AN200" i="1"/>
  <c r="BD199" i="1" a="1"/>
  <c r="BD199" i="1" s="1"/>
  <c r="D195" i="11"/>
  <c r="AN198" i="1"/>
  <c r="BD197" i="1" a="1"/>
  <c r="BD197" i="1" s="1"/>
  <c r="D192" i="11"/>
  <c r="AN195" i="1"/>
  <c r="AM195" i="1"/>
  <c r="G192" i="11"/>
  <c r="F188" i="13"/>
  <c r="D191" i="11"/>
  <c r="C191" i="11"/>
  <c r="AN194" i="1"/>
  <c r="AM194" i="1"/>
  <c r="G191" i="11"/>
  <c r="F187" i="13"/>
  <c r="D190" i="11"/>
  <c r="C190" i="11"/>
  <c r="AN193" i="1"/>
  <c r="AM193" i="1"/>
  <c r="G190" i="11"/>
  <c r="F186" i="13"/>
  <c r="L189" i="11"/>
  <c r="N189" i="11"/>
  <c r="D189" i="11"/>
  <c r="C189" i="11"/>
  <c r="AN192" i="1"/>
  <c r="G189" i="11"/>
  <c r="F185" i="13"/>
  <c r="D188" i="11"/>
  <c r="C188" i="11"/>
  <c r="AN191" i="1"/>
  <c r="AM191" i="1"/>
  <c r="G188" i="11"/>
  <c r="F184" i="13"/>
  <c r="D187" i="11"/>
  <c r="C187" i="11"/>
  <c r="AN190" i="1"/>
  <c r="AM190" i="1"/>
  <c r="G187" i="11"/>
  <c r="F183" i="13"/>
  <c r="D186" i="11"/>
  <c r="C186" i="11"/>
  <c r="AN189" i="1"/>
  <c r="AM189" i="1"/>
  <c r="G186" i="11"/>
  <c r="F182" i="13"/>
  <c r="D185" i="11"/>
  <c r="C185" i="11"/>
  <c r="AN188" i="1"/>
  <c r="AM188" i="1"/>
  <c r="G185" i="11"/>
  <c r="F181" i="13"/>
  <c r="D184" i="11"/>
  <c r="C184" i="11"/>
  <c r="AN187" i="1"/>
  <c r="AM187" i="1"/>
  <c r="G184" i="11"/>
  <c r="F180" i="13"/>
  <c r="D183" i="11"/>
  <c r="C183" i="11"/>
  <c r="AN186" i="1"/>
  <c r="AM186" i="1"/>
  <c r="G183" i="11"/>
  <c r="F179" i="13"/>
  <c r="D182" i="11"/>
  <c r="C182" i="11"/>
  <c r="AN185" i="1"/>
  <c r="AM185" i="1"/>
  <c r="G182" i="11"/>
  <c r="F178" i="13"/>
  <c r="D181" i="11"/>
  <c r="C181" i="11"/>
  <c r="AN184" i="1"/>
  <c r="AM184" i="1"/>
  <c r="G181" i="11"/>
  <c r="F177" i="13"/>
  <c r="D180" i="11"/>
  <c r="C180" i="11"/>
  <c r="AN183" i="1"/>
  <c r="AM183" i="1"/>
  <c r="G180" i="11"/>
  <c r="F176" i="13"/>
  <c r="D179" i="11"/>
  <c r="C179" i="11"/>
  <c r="AN182" i="1"/>
  <c r="AM182" i="1"/>
  <c r="G179" i="11"/>
  <c r="F175" i="13"/>
  <c r="D178" i="11"/>
  <c r="C178" i="11"/>
  <c r="AN181" i="1"/>
  <c r="AM181" i="1"/>
  <c r="G178" i="11"/>
  <c r="F174" i="13"/>
  <c r="D177" i="11"/>
  <c r="C177" i="11"/>
  <c r="AN180" i="1"/>
  <c r="AM180" i="1"/>
  <c r="G177" i="11"/>
  <c r="F173" i="13"/>
  <c r="D176" i="11"/>
  <c r="C176" i="11"/>
  <c r="AN179" i="1"/>
  <c r="AM179" i="1"/>
  <c r="G176" i="11"/>
  <c r="F172" i="13"/>
  <c r="D175" i="11"/>
  <c r="C175" i="11"/>
  <c r="AN178" i="1"/>
  <c r="AM178" i="1"/>
  <c r="G175" i="11"/>
  <c r="F171" i="13"/>
  <c r="D174" i="11"/>
  <c r="C174" i="11"/>
  <c r="AN177" i="1"/>
  <c r="AM177" i="1"/>
  <c r="G174" i="11"/>
  <c r="F170" i="13"/>
  <c r="D173" i="11"/>
  <c r="C173" i="11"/>
  <c r="AN176" i="1"/>
  <c r="AM176" i="1"/>
  <c r="G173" i="11"/>
  <c r="F169" i="13"/>
  <c r="D172" i="11"/>
  <c r="C172" i="11"/>
  <c r="AN175" i="1"/>
  <c r="AM175" i="1"/>
  <c r="G172" i="11"/>
  <c r="F168" i="13"/>
  <c r="D171" i="11"/>
  <c r="C171" i="11"/>
  <c r="AN174" i="1"/>
  <c r="AM174" i="1"/>
  <c r="G171" i="11"/>
  <c r="F167" i="13"/>
  <c r="D170" i="11"/>
  <c r="C170" i="11"/>
  <c r="AN173" i="1"/>
  <c r="AM173" i="1"/>
  <c r="G170" i="11"/>
  <c r="F166" i="13"/>
  <c r="D169" i="11"/>
  <c r="C169" i="11"/>
  <c r="AN172" i="1"/>
  <c r="AM172" i="1"/>
  <c r="G169" i="11"/>
  <c r="F165" i="13"/>
  <c r="D168" i="11"/>
  <c r="C168" i="11"/>
  <c r="AN171" i="1"/>
  <c r="AM171" i="1"/>
  <c r="G168" i="11"/>
  <c r="F164" i="13"/>
  <c r="D167" i="11"/>
  <c r="C167" i="11"/>
  <c r="AN170" i="1"/>
  <c r="AM170" i="1"/>
  <c r="G167" i="11"/>
  <c r="F163" i="13"/>
  <c r="D166" i="11"/>
  <c r="C166" i="11"/>
  <c r="AN169" i="1"/>
  <c r="AM169" i="1"/>
  <c r="G166" i="11"/>
  <c r="F162" i="13"/>
  <c r="D165" i="11"/>
  <c r="C165" i="11"/>
  <c r="AN168" i="1"/>
  <c r="AM168" i="1"/>
  <c r="G165" i="11"/>
  <c r="F161" i="13"/>
  <c r="D164" i="11"/>
  <c r="C164" i="11"/>
  <c r="AN167" i="1"/>
  <c r="AM167" i="1"/>
  <c r="G164" i="11"/>
  <c r="F160" i="13"/>
  <c r="D163" i="11"/>
  <c r="C163" i="11"/>
  <c r="AN166" i="1"/>
  <c r="AM166" i="1"/>
  <c r="G163" i="11"/>
  <c r="F159" i="13"/>
  <c r="D162" i="11"/>
  <c r="C162" i="11"/>
  <c r="AN165" i="1"/>
  <c r="AM165" i="1"/>
  <c r="G162" i="11"/>
  <c r="F158" i="13"/>
  <c r="D161" i="11"/>
  <c r="C161" i="11"/>
  <c r="AM164" i="1"/>
  <c r="G161" i="11"/>
  <c r="F157" i="13"/>
  <c r="D160" i="11"/>
  <c r="C160" i="11"/>
  <c r="AM163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<sst xmlns="http://schemas.openxmlformats.org/spreadsheetml/2006/main" count="4792" uniqueCount="1429">
  <si>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</si>
  <si>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</si>
  <si>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</si>
  <si>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</si>
  <si>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</si>
  <si>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</si>
  <si>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</si>
  <si>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</si>
  <si>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</si>
  <si>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</si>
  <si>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</si>
  <si>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</si>
  <si>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</si>
  <si>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</si>
  <si>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</si>
  <si>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</si>
  <si>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</si>
  <si>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</si>
  <si>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</si>
  <si>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</si>
  <si>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</si>
  <si>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</si>
  <si>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</si>
  <si>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</si>
  <si>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</si>
  <si>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</si>
  <si>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</si>
  <si>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</si>
  <si>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</si>
  <si>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</si>
  <si>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</si>
  <si>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</si>
  <si>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</si>
  <si>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</si>
  <si>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</si>
  <si>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</si>
  <si>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</si>
  <si>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</si>
  <si>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</si>
  <si>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</si>
  <si>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</si>
  <si>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</si>
  <si>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</si>
  <si>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</si>
  <si>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</si>
  <si>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</si>
  <si>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</si>
  <si>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</si>
  <si>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</si>
  <si>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</si>
  <si>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</si>
  <si>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</si>
  <si>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</si>
  <si>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</si>
  <si>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</si>
  <si>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</si>
  <si>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</si>
  <si>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</si>
  <si>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</si>
  <si>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</si>
  <si>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</si>
  <si>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</si>
  <si>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</si>
  <si>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</si>
  <si>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</si>
  <si>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</si>
  <si>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</si>
  <si>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</si>
  <si>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</si>
  <si>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</si>
  <si>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</si>
  <si>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</si>
  <si>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</si>
  <si>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</si>
  <si>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</si>
  <si>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</si>
  <si>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</si>
  <si>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</si>
  <si>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</si>
  <si>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</si>
  <si>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</si>
  <si>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</si>
  <si>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</si>
  <si>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</si>
  <si>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</si>
  <si>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</si>
  <si>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</si>
  <si>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</si>
  <si>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</si>
  <si>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</si>
  <si>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</si>
  <si>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</si>
  <si>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</si>
  <si>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</si>
  <si>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</si>
  <si>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</si>
  <si>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</si>
  <si>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</si>
  <si>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</si>
  <si>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</si>
  <si>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</si>
  <si>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</si>
  <si>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</si>
  <si>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</si>
  <si>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</si>
  <si>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</si>
  <si>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</si>
  <si>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</si>
  <si>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</si>
  <si>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</si>
  <si>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</si>
  <si>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</si>
  <si>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</si>
  <si>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</si>
  <si>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</si>
  <si>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</si>
  <si>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</si>
  <si>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</si>
  <si>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</si>
  <si>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</si>
  <si>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</si>
  <si>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</si>
  <si>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</si>
  <si>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</si>
  <si>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</si>
  <si>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</si>
  <si>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</si>
  <si>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</si>
  <si>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</si>
  <si>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</si>
  <si>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</si>
  <si>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</si>
  <si>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</si>
  <si>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</si>
  <si>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</si>
  <si>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</si>
  <si>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</si>
  <si>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</si>
  <si>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</si>
  <si>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</si>
  <si>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</si>
  <si>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</si>
  <si>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</si>
  <si>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</si>
  <si>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</si>
  <si>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</si>
  <si>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</si>
  <si>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</si>
  <si>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</si>
  <si>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</si>
  <si>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</si>
  <si>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</si>
  <si>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</si>
  <si>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</si>
  <si>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</si>
  <si>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</si>
  <si>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</si>
  <si>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</si>
  <si>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</si>
  <si>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</si>
  <si>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</si>
  <si>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</si>
  <si>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</si>
  <si>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</si>
  <si>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</si>
  <si>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</si>
  <si>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</si>
  <si>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</si>
  <si>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</si>
  <si>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</si>
  <si>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</si>
  <si>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</si>
  <si>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</si>
  <si>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</si>
  <si>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</si>
  <si>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</si>
  <si>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</si>
  <si>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</si>
  <si>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</si>
  <si>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</si>
  <si>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</si>
  <si>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</si>
  <si>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</si>
  <si>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</si>
  <si>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</si>
  <si>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</si>
  <si>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</si>
  <si>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</si>
  <si>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</si>
  <si>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</si>
  <si>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</si>
  <si>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</si>
  <si>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</si>
  <si>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</si>
  <si>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</si>
  <si>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</si>
  <si>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</si>
  <si>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</si>
  <si>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</si>
  <si>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</si>
  <si>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</si>
  <si>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</si>
  <si>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</si>
  <si>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</si>
  <si>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</si>
  <si>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</si>
  <si>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</si>
  <si>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</si>
  <si>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</si>
  <si>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</si>
  <si>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</si>
  <si>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</si>
  <si>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</si>
  <si>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</si>
  <si>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</si>
  <si>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</si>
  <si>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</si>
  <si>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</si>
  <si>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</si>
  <si>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</si>
  <si>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</si>
  <si>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</si>
  <si>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</si>
  <si>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</si>
  <si>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</si>
  <si>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</si>
  <si>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</si>
  <si>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</si>
  <si>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</si>
  <si>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</si>
  <si>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</si>
  <si>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</si>
  <si>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</si>
  <si>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</si>
  <si>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</si>
  <si>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</si>
  <si>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</si>
  <si>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</si>
  <si>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</si>
  <si>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</si>
  <si>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</si>
  <si>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</si>
  <si>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</si>
  <si>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</si>
  <si>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</si>
  <si>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</si>
  <si>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</si>
  <si>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</si>
  <si>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</si>
  <si>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</si>
  <si>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</si>
  <si>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</si>
  <si>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</si>
  <si>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</si>
  <si>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</si>
  <si>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</si>
  <si>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</si>
  <si>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</si>
  <si>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</si>
  <si>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</si>
  <si>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</si>
  <si>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</si>
  <si>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</si>
  <si>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</si>
  <si>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</si>
  <si>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</si>
  <si>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</si>
  <si>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</si>
  <si>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</si>
  <si>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</si>
  <si>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</si>
  <si>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</si>
  <si>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</si>
  <si>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</si>
  <si>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</si>
  <si>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</si>
  <si>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</si>
  <si>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</si>
  <si>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</si>
  <si>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</si>
  <si>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</si>
  <si>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</si>
  <si>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</si>
  <si>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</si>
  <si>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</si>
  <si>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</si>
  <si>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</si>
  <si>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</si>
  <si>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</si>
  <si>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</si>
  <si>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</si>
  <si>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</si>
  <si>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</si>
  <si>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</si>
  <si>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</si>
  <si>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</si>
  <si>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</si>
  <si>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</si>
  <si>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</si>
  <si>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</si>
  <si>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</si>
  <si>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</si>
  <si>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</si>
  <si>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</si>
  <si>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</si>
  <si>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</si>
  <si>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</si>
  <si>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</si>
  <si>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</si>
  <si>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</si>
  <si>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</si>
  <si>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</si>
  <si>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</si>
  <si>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</si>
  <si>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</si>
  <si>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</si>
  <si>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</si>
  <si>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</si>
  <si>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</si>
  <si>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</si>
  <si>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</si>
  <si>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</si>
  <si>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</si>
  <si>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</si>
  <si>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</si>
  <si>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</si>
  <si>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</si>
  <si>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</si>
  <si>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</si>
  <si>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</si>
  <si>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</si>
  <si>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</si>
  <si>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</si>
  <si>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</si>
  <si>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</si>
  <si>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</si>
  <si>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</si>
  <si>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</si>
  <si>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</si>
  <si>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</si>
  <si>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</si>
  <si>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</si>
  <si>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</si>
  <si>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</si>
  <si>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</si>
  <si>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</si>
  <si>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</si>
  <si>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</si>
  <si>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</si>
  <si>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</si>
  <si>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</si>
  <si>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</si>
  <si>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</si>
  <si>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</si>
  <si>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</si>
  <si>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</si>
  <si>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</si>
  <si>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</si>
  <si>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</si>
  <si>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</si>
  <si>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</si>
  <si>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</si>
  <si>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</si>
  <si>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</si>
  <si>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</si>
  <si>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</si>
  <si>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</si>
  <si>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</si>
  <si>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</si>
  <si>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</si>
  <si>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</si>
  <si>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</si>
  <si>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</si>
  <si>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</si>
  <si>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</si>
  <si>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</si>
  <si>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</si>
  <si>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</si>
  <si>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</si>
  <si>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</si>
  <si>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</si>
  <si>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</si>
  <si>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</si>
  <si>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</si>
  <si>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</si>
  <si>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</si>
  <si>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</si>
  <si>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</si>
  <si>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</si>
  <si>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</si>
  <si>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</si>
  <si>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</si>
  <si>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</si>
  <si>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</si>
  <si>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</si>
  <si>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</si>
  <si>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</si>
  <si>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</si>
  <si>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</si>
  <si>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</si>
  <si>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</si>
  <si>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</si>
  <si>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</si>
  <si>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</si>
  <si>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</si>
  <si>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</si>
  <si>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</si>
  <si>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</si>
  <si>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</si>
  <si>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</si>
  <si>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</si>
  <si>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</si>
  <si>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</si>
  <si>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</si>
  <si>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</si>
  <si>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</si>
  <si>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</si>
  <si>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</si>
  <si>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</si>
  <si>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</si>
  <si>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</si>
  <si>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</si>
  <si>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</si>
  <si>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</si>
  <si>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</si>
  <si>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</si>
  <si>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</si>
  <si>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</si>
  <si>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</si>
  <si>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</si>
  <si>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</si>
  <si>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</si>
  <si>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</si>
  <si>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</si>
  <si>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</si>
  <si>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</si>
  <si>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</si>
  <si>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</si>
  <si>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</si>
  <si>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</si>
  <si>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</si>
  <si>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</si>
  <si>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</si>
  <si>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</si>
  <si>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</si>
  <si>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</si>
  <si>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</si>
  <si>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</si>
  <si>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</si>
  <si>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</si>
  <si>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</si>
  <si>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</si>
  <si>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</si>
  <si>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</si>
  <si>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</si>
  <si>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</si>
  <si>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</si>
  <si>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</si>
  <si>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</si>
  <si>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</si>
  <si>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</si>
  <si>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</si>
  <si>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</si>
  <si>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</si>
  <si>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</si>
  <si>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</si>
  <si>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</si>
  <si>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</si>
  <si>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</si>
  <si>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</si>
  <si>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</si>
  <si>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</si>
  <si>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</si>
  <si>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</si>
  <si>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</si>
  <si>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</si>
  <si>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</si>
  <si>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</si>
  <si>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</si>
  <si>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</si>
  <si>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</si>
  <si>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</si>
  <si>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</si>
  <si>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</si>
  <si>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</si>
  <si>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</si>
  <si>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</si>
  <si>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</si>
  <si>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</si>
  <si>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</si>
  <si>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</si>
  <si>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</si>
  <si>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</si>
  <si>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</si>
  <si>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</si>
  <si>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</si>
  <si>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</si>
  <si>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</si>
  <si>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</si>
  <si>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</si>
  <si>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</si>
  <si>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</si>
  <si>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</si>
  <si>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</si>
  <si>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</si>
  <si>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</si>
  <si>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</si>
  <si>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</si>
  <si>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</si>
  <si>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</si>
  <si>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</si>
  <si>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</si>
  <si>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</si>
  <si>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</si>
  <si>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</si>
  <si>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</si>
  <si>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</si>
  <si>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</si>
  <si>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</si>
  <si>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</si>
  <si>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</si>
  <si>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</si>
  <si>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</si>
  <si>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</si>
  <si>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</si>
  <si>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</si>
  <si>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</si>
  <si>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</si>
  <si>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</si>
  <si>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</si>
  <si>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</si>
  <si>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</si>
  <si>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</si>
  <si>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</si>
  <si>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</si>
  <si>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</si>
  <si>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</si>
  <si>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</si>
  <si>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</si>
  <si>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</si>
  <si>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</si>
  <si>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</si>
  <si>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</si>
  <si>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</si>
  <si>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</si>
  <si>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</si>
  <si>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</si>
  <si>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</si>
  <si>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</si>
  <si>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</si>
  <si>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</si>
  <si>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</si>
  <si>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</si>
  <si>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</si>
  <si>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</si>
  <si>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</si>
  <si>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</si>
  <si>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</si>
  <si>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</si>
  <si>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</si>
  <si>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</si>
  <si>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</si>
  <si>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</si>
  <si>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</si>
  <si>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</si>
  <si>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</si>
  <si>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</si>
  <si>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</si>
  <si>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</si>
  <si>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</si>
  <si>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</si>
  <si>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</si>
  <si>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</si>
  <si>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</si>
  <si>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</si>
  <si>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</si>
  <si>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</si>
  <si>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</si>
  <si>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</si>
  <si>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</si>
  <si>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</si>
  <si>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</si>
  <si>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</si>
  <si>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</si>
  <si>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</si>
  <si>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</si>
  <si>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</si>
  <si>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</si>
  <si>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</si>
  <si>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</si>
  <si>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</si>
  <si>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</si>
  <si>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</si>
  <si>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</si>
  <si>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</si>
  <si>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</si>
  <si>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</si>
  <si>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</si>
  <si>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</si>
  <si>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</si>
  <si>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</si>
  <si>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</si>
  <si>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</si>
  <si>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</si>
  <si>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</si>
  <si>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</si>
  <si>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</si>
  <si>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</si>
  <si>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</si>
  <si>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</si>
  <si>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</si>
  <si>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</si>
  <si>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</si>
  <si>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</si>
  <si>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</si>
  <si>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</si>
  <si>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</si>
  <si>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</si>
  <si>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</si>
  <si>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</si>
  <si>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</si>
  <si>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</si>
  <si>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</si>
  <si>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</si>
  <si>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</si>
  <si>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</si>
  <si>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</si>
  <si>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</si>
  <si>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</si>
  <si>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</si>
  <si>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</si>
  <si>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</si>
  <si>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</si>
  <si>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</si>
  <si>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</si>
  <si>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</si>
  <si>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</si>
  <si>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</si>
  <si>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</si>
  <si>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</si>
  <si>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</si>
  <si>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</si>
  <si>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</si>
  <si>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</si>
  <si>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</si>
  <si>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</si>
  <si>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</si>
  <si>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</si>
  <si>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</si>
  <si>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</si>
  <si>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</si>
  <si>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</si>
  <si>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</si>
  <si>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</si>
  <si>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</si>
  <si>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</si>
  <si>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</si>
  <si>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</si>
  <si>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</si>
  <si>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</si>
  <si>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</si>
  <si>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</si>
  <si>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</si>
  <si>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</si>
  <si>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</si>
  <si>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</si>
  <si>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</si>
  <si>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</si>
  <si>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</si>
  <si>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</si>
  <si>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</si>
  <si>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</si>
  <si>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</si>
  <si>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</si>
  <si>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</si>
  <si>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</si>
  <si>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</si>
  <si>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</si>
  <si>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</si>
  <si>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</si>
  <si>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</si>
  <si>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</si>
  <si>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</si>
  <si>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</si>
  <si>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</si>
  <si>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</si>
  <si>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</si>
  <si>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</si>
  <si>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</si>
  <si>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</si>
  <si>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</si>
  <si>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</si>
  <si>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</si>
  <si>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</si>
  <si>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</si>
  <si>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</si>
  <si>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</si>
  <si>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</si>
  <si>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</si>
  <si>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</si>
  <si>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</si>
  <si>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</si>
  <si>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</si>
  <si>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</si>
  <si>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</si>
  <si>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</si>
  <si>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</si>
  <si>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</si>
  <si>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</si>
  <si>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</si>
  <si>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</si>
  <si>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</si>
  <si>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</si>
  <si>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</si>
  <si>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</si>
  <si>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</si>
  <si>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</si>
  <si>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</si>
  <si>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</si>
  <si>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</si>
  <si>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</si>
  <si>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</si>
  <si>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</si>
  <si>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</si>
  <si>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</si>
  <si>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</si>
  <si>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</si>
  <si>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</si>
  <si>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</si>
  <si>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</si>
  <si>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</si>
  <si>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</si>
  <si>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</si>
  <si>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</si>
  <si>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</si>
  <si>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</si>
  <si>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</si>
  <si>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</si>
  <si>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</si>
  <si>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</si>
  <si>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</si>
  <si>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</si>
  <si>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</si>
  <si>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</si>
  <si>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</si>
  <si>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</si>
  <si>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</si>
  <si>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</si>
  <si>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</si>
  <si>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</si>
  <si>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</si>
  <si>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</si>
  <si>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</si>
  <si>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</si>
  <si>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</si>
  <si>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</si>
  <si>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</si>
  <si>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</si>
  <si>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</si>
  <si>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</si>
  <si>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</si>
  <si>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</si>
  <si>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</si>
  <si>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</si>
  <si>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</si>
  <si>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</si>
  <si>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</si>
  <si>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</si>
  <si>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</si>
  <si>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</si>
  <si>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</si>
  <si>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</si>
  <si>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</si>
  <si>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</si>
  <si>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</si>
  <si>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</si>
  <si>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</si>
  <si>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</si>
  <si>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</si>
  <si>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</si>
  <si>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</si>
  <si>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</si>
  <si>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</si>
  <si>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</si>
  <si>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</si>
  <si>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</si>
  <si>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</si>
  <si>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</si>
  <si>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</si>
  <si>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</si>
  <si>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</si>
  <si>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</si>
  <si>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</si>
  <si>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</si>
  <si>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</si>
  <si>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</si>
  <si>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</si>
  <si>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</si>
  <si>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</si>
  <si>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</si>
  <si>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</si>
  <si>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</si>
  <si>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</si>
  <si>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</si>
  <si>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</si>
  <si>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</si>
  <si>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</si>
  <si>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</si>
  <si>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</si>
  <si>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</si>
  <si>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</si>
  <si>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</si>
  <si>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</si>
  <si>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</si>
  <si>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</si>
  <si>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</si>
  <si>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</si>
  <si>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</si>
  <si>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</si>
  <si>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</si>
  <si>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</si>
  <si>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</si>
  <si>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</si>
  <si>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</si>
  <si>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</si>
  <si>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</si>
  <si>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</si>
  <si>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</si>
  <si>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</si>
  <si>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</si>
  <si>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</si>
  <si>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</si>
  <si>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</si>
  <si>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</si>
  <si>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</si>
  <si>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</si>
  <si>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</si>
  <si>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</si>
  <si>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</si>
  <si>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</si>
  <si>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</si>
  <si>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</si>
  <si>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</si>
  <si>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</si>
  <si>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</si>
  <si>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</si>
  <si>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</si>
  <si>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</si>
  <si>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</si>
  <si>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</si>
  <si>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</si>
  <si>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</si>
  <si>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</si>
  <si>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</si>
  <si>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</si>
  <si>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</si>
  <si>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</si>
  <si>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</si>
  <si>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</si>
  <si>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</si>
  <si>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</si>
  <si>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</si>
  <si>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</si>
  <si>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</si>
  <si>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</si>
  <si>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</si>
  <si>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</si>
  <si>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</si>
  <si>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</si>
  <si>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</si>
  <si>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</si>
  <si>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</si>
  <si>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</si>
  <si>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</si>
  <si>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</si>
  <si>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</si>
  <si>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</si>
  <si>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</si>
  <si>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</si>
  <si>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</si>
  <si>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</si>
  <si>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</si>
  <si>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</si>
  <si>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</si>
  <si>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</si>
  <si>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</si>
  <si>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</si>
  <si>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</si>
  <si>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</si>
  <si>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</si>
  <si>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</si>
  <si>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</si>
  <si>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</si>
  <si>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</si>
  <si>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</si>
  <si>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</si>
  <si>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</si>
  <si>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</si>
  <si>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</si>
  <si>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</si>
  <si>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</si>
  <si>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</si>
  <si>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</si>
  <si>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</si>
  <si>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</si>
  <si>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</si>
  <si>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</si>
  <si>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</si>
  <si>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</si>
  <si>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</si>
  <si>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</si>
  <si>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</si>
  <si>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</si>
  <si>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</si>
  <si>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</si>
  <si>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</si>
  <si>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</si>
  <si>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</si>
  <si>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</si>
  <si>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</si>
  <si>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</si>
  <si>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</si>
  <si>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</si>
  <si>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</si>
  <si>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</si>
  <si>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</si>
  <si>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</si>
  <si>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</si>
  <si>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</si>
  <si>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</si>
  <si>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</si>
  <si>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</si>
  <si>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</si>
  <si>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</si>
  <si>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</si>
  <si>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</si>
  <si>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</si>
  <si>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</si>
  <si>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</si>
  <si>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</si>
  <si>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</si>
  <si>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</si>
  <si>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</si>
  <si>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</si>
  <si>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</si>
  <si>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</si>
  <si>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</si>
  <si>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</si>
  <si>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</si>
  <si>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</si>
  <si>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</si>
  <si>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</si>
  <si>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</si>
  <si>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</si>
  <si>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</si>
  <si>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</si>
  <si>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</si>
  <si>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</si>
  <si>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</si>
  <si>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</si>
  <si>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</si>
  <si>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</si>
  <si>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</si>
  <si>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</si>
  <si>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</si>
  <si>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</si>
  <si>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</si>
  <si>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</si>
  <si>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</si>
  <si>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</si>
  <si>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</si>
  <si>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</si>
  <si>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</si>
  <si>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</si>
  <si>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</si>
  <si>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</si>
  <si>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</si>
  <si>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</si>
  <si>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</si>
  <si>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</si>
  <si>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</si>
  <si>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</si>
  <si>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</si>
  <si>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</si>
  <si>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</si>
  <si>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</si>
  <si>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</si>
  <si>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</si>
  <si>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</si>
  <si>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</si>
  <si>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</si>
  <si>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</si>
  <si>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</si>
  <si>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</si>
  <si>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</si>
  <si>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</si>
  <si>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</si>
  <si>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</si>
  <si>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</si>
  <si>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</si>
  <si>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</si>
  <si>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</si>
  <si>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</si>
  <si>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</si>
  <si>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</si>
  <si>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</si>
  <si>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</si>
  <si>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</si>
  <si>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</si>
  <si>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</si>
  <si>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</si>
  <si>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</si>
  <si>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</si>
  <si>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</si>
  <si>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</si>
  <si>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</si>
  <si>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</si>
  <si>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</si>
  <si>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</si>
  <si>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</si>
  <si>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</si>
  <si>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</si>
  <si>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</si>
  <si>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</si>
  <si>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</si>
  <si>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</si>
  <si>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</si>
  <si>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</si>
  <si>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</si>
  <si>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</si>
  <si>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</si>
  <si>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</si>
  <si>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</si>
  <si>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</si>
  <si>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</si>
  <si>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</si>
  <si>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</si>
  <si>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</si>
  <si>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</si>
  <si>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</si>
  <si>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</si>
  <si>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</si>
  <si>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</si>
  <si>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</si>
  <si>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</si>
  <si>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</si>
  <si>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>Oportunidade</t>
  </si>
  <si>
    <t>FIXO</t>
  </si>
  <si>
    <t xml:space="preserve">Manutenção </t>
  </si>
  <si>
    <t>Mecanização</t>
  </si>
  <si>
    <t>Ativos</t>
  </si>
  <si>
    <t>Avaria em veículo (Mecanização)</t>
  </si>
  <si>
    <t>TVI239/239251</t>
  </si>
  <si>
    <t>Gilmar/Lewender</t>
  </si>
  <si>
    <t xml:space="preserve">Substituição de trilho </t>
  </si>
  <si>
    <t xml:space="preserve">MC1 08:37, sem oportunidade de faixa </t>
  </si>
  <si>
    <t>CCO Circulação</t>
  </si>
  <si>
    <t>Intervalo Oportunidade</t>
  </si>
  <si>
    <t>Fluxo intenso de trens</t>
  </si>
  <si>
    <t>Douglas</t>
  </si>
  <si>
    <t>Doll</t>
  </si>
  <si>
    <t>MC1 08:44, intervalo 14:24 ate 16:49</t>
  </si>
  <si>
    <t>Avaria</t>
  </si>
  <si>
    <t>PPR-PSS</t>
  </si>
  <si>
    <t>PPRPSS</t>
  </si>
  <si>
    <t>Fernanda</t>
  </si>
  <si>
    <t>Esmerilhamento</t>
  </si>
  <si>
    <t>MC1 01:18H Licença 02:24h - Avaria no CBL</t>
  </si>
  <si>
    <t>Engenharia</t>
  </si>
  <si>
    <t>Ativo</t>
  </si>
  <si>
    <t>AvaAria no CBL</t>
  </si>
  <si>
    <t>Antonioni</t>
  </si>
  <si>
    <t>Socaria mecanizada (condicionado a liberação do RDC)</t>
  </si>
  <si>
    <t>SIM</t>
  </si>
  <si>
    <t>MC1 as 08:53h - Autorizado na via as 09:42</t>
  </si>
  <si>
    <t>MC1 as 08:53h - Intervalo das 12:16h 13:54h</t>
  </si>
  <si>
    <t xml:space="preserve">Operação </t>
  </si>
  <si>
    <t>Desvio de programação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</si>
  <si>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</si>
  <si>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</si>
  <si>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</si>
  <si>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</si>
  <si>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</si>
  <si>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</si>
  <si>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</si>
  <si>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OK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</si>
  <si>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</si>
  <si>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</si>
  <si>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</si>
  <si>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</si>
  <si>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</si>
  <si>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</si>
  <si>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</si>
  <si>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</si>
  <si>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Contrato</t>
  </si>
  <si>
    <t>MC1 as 08:25h - Licença as 09:22h</t>
  </si>
  <si>
    <t>TO</t>
  </si>
  <si>
    <t>Embarcado</t>
  </si>
  <si>
    <t>Avaria de CBL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</si>
  <si>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</si>
  <si>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</si>
  <si>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</si>
  <si>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</si>
  <si>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</si>
  <si>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</si>
  <si>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</si>
  <si>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</si>
  <si>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</si>
  <si>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</si>
  <si>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Super</t>
  </si>
  <si>
    <t>Execução</t>
  </si>
  <si>
    <t>Alteração de programação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</si>
  <si>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</si>
  <si>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</si>
  <si>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</si>
  <si>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</si>
  <si>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</si>
  <si>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NÃO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</si>
  <si>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</si>
  <si>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</si>
  <si>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</si>
  <si>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</si>
  <si>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</si>
  <si>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OPORTUNIDADE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</si>
  <si>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</si>
  <si>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</si>
  <si>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</si>
  <si>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</si>
  <si>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</si>
  <si>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</si>
  <si>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</si>
  <si>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</si>
  <si>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</si>
  <si>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</si>
  <si>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</si>
  <si>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</si>
  <si>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</si>
  <si>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</si>
  <si>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</si>
  <si>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</si>
  <si>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</si>
  <si>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ESCALA</t>
  </si>
  <si>
    <t>MC1 19h</t>
  </si>
  <si>
    <t>Mecânica</t>
  </si>
  <si>
    <t>Locomotiva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</si>
  <si>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</si>
  <si>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</si>
  <si>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</si>
  <si>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</si>
  <si>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Intervalo Contrato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</si>
  <si>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</si>
  <si>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</si>
  <si>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</si>
  <si>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</si>
  <si>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</si>
  <si>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</si>
  <si>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</si>
  <si>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</si>
  <si>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</si>
  <si>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</si>
  <si>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PCM VIA</t>
  </si>
  <si>
    <t>Recursos Internos</t>
  </si>
  <si>
    <t>Erro de programação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</si>
  <si>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</si>
  <si>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</si>
  <si>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</si>
  <si>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Concedido intervalo parcial</t>
  </si>
  <si>
    <t>Descarga de dormente</t>
  </si>
  <si>
    <t>2 (Eder e Maicon)</t>
  </si>
  <si>
    <t xml:space="preserve">Descanso equipe 13h, não solicita MC1 </t>
  </si>
  <si>
    <t>Modernização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</si>
  <si>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</si>
  <si>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</si>
  <si>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</si>
  <si>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</si>
  <si>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</si>
  <si>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</si>
  <si>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</si>
  <si>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</si>
  <si>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</si>
  <si>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</si>
  <si>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</si>
  <si>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</si>
  <si>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</si>
  <si>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Confiabilidade</t>
  </si>
  <si>
    <t>Extra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</si>
  <si>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</si>
  <si>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</si>
  <si>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</si>
  <si>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</si>
  <si>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</si>
  <si>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</si>
  <si>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</si>
  <si>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</si>
  <si>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</si>
  <si>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</si>
  <si>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</si>
  <si>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</si>
  <si>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</si>
  <si>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</si>
  <si>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</si>
  <si>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</si>
  <si>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</si>
  <si>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</si>
  <si>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>Descanso equipe 10h, MC1 13:08, faixa após X91 as 14h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</si>
  <si>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</si>
  <si>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</si>
  <si>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</si>
  <si>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</si>
  <si>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</si>
  <si>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</si>
  <si>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</si>
  <si>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</si>
  <si>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</si>
  <si>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</si>
  <si>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</si>
  <si>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</si>
  <si>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</si>
  <si>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</si>
  <si>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</si>
  <si>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</si>
  <si>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</si>
  <si>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</si>
  <si>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</si>
  <si>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1h</t>
  </si>
  <si>
    <t>TGRTRO</t>
  </si>
  <si>
    <t>2 Enio e Daniel</t>
  </si>
  <si>
    <t>TCSTGR</t>
  </si>
  <si>
    <t xml:space="preserve">Ronda 7 dias    </t>
  </si>
  <si>
    <t>Execução de solda - Condicionado a temperatura (substituição de trilho)</t>
  </si>
  <si>
    <t>Avariada</t>
  </si>
  <si>
    <t/>
  </si>
  <si>
    <t>MAQUINISTAS</t>
  </si>
  <si>
    <t>ACIONAMENTO</t>
  </si>
  <si>
    <t>PRÉVIA</t>
  </si>
  <si>
    <t>DESVIO</t>
  </si>
  <si>
    <t>PROGRAMADO?</t>
  </si>
  <si>
    <t>ProgramaPCM</t>
  </si>
  <si>
    <t>SBR</t>
  </si>
  <si>
    <t>P0</t>
  </si>
  <si>
    <t>AGD ACIONAMENTO PCM</t>
  </si>
  <si>
    <t>P1</t>
  </si>
  <si>
    <t>FIXO + ESCALA</t>
  </si>
  <si>
    <t>P2</t>
  </si>
  <si>
    <t>P3</t>
  </si>
  <si>
    <t>P4</t>
  </si>
  <si>
    <t>P5</t>
  </si>
  <si>
    <t>Não Controláveis</t>
  </si>
  <si>
    <t>TI</t>
  </si>
  <si>
    <t>Pátio</t>
  </si>
  <si>
    <t>Tração</t>
  </si>
  <si>
    <t>PCM Mecânica</t>
  </si>
  <si>
    <t>CCO Escala</t>
  </si>
  <si>
    <t>Expansão</t>
  </si>
  <si>
    <t>Infraestrutura</t>
  </si>
  <si>
    <t>Anomalia</t>
  </si>
  <si>
    <t>Condições Climática</t>
  </si>
  <si>
    <t>Falta de Contrato</t>
  </si>
  <si>
    <t>Sem Oportunidade</t>
  </si>
  <si>
    <t>Outras Ferrovias</t>
  </si>
  <si>
    <t>Vandalismo</t>
  </si>
  <si>
    <t>Sistema</t>
  </si>
  <si>
    <t>Operação</t>
  </si>
  <si>
    <t>Equipagem</t>
  </si>
  <si>
    <t>Equipamento</t>
  </si>
  <si>
    <t>Via</t>
  </si>
  <si>
    <t>Temperatura</t>
  </si>
  <si>
    <t>Não Embarcado</t>
  </si>
  <si>
    <t>Acidente</t>
  </si>
  <si>
    <t>Vagão</t>
  </si>
  <si>
    <t>Programação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</si>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</sst>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e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BF58" activePane="topRight" state="frozen"/>
      <selection pane="topRight" activeCell="G813" sqref="G81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952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953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954</v>
      </c>
      <c r="BI1" s="233"/>
      <c r="BJ1" s="234"/>
      <c r="BK1" s="235"/>
      <c r="BL1" s="43"/>
      <c r="BM1" s="225" t="s">
        <v>955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956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957</v>
      </c>
      <c r="T2" s="17"/>
      <c r="U2" s="66"/>
      <c r="V2" s="144"/>
      <c r="W2" s="19"/>
      <c r="X2" s="17"/>
      <c r="Y2" s="18"/>
      <c r="Z2" s="2"/>
      <c r="AA2" s="121" t="s">
        <v>958</v>
      </c>
      <c r="AB2" s="17"/>
      <c r="AC2" s="17"/>
      <c r="AD2" s="17"/>
      <c r="AE2" s="61"/>
      <c r="AF2" s="61"/>
      <c r="AG2" s="73"/>
      <c r="AH2" s="3"/>
      <c r="AI2" s="228" t="s">
        <v>956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959</v>
      </c>
      <c r="AT2" s="230"/>
      <c r="AU2" s="230"/>
      <c r="AV2" s="230"/>
      <c r="AW2" s="230"/>
      <c r="AX2" s="229"/>
      <c r="AY2" s="231"/>
      <c r="AZ2" s="4"/>
      <c r="BA2" s="222" t="s">
        <v>960</v>
      </c>
      <c r="BB2" s="224"/>
      <c r="BC2" s="228" t="s">
        <v>957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961</v>
      </c>
      <c r="G3" s="48"/>
      <c r="H3" s="47" t="s">
        <v>962</v>
      </c>
      <c r="I3" s="49"/>
      <c r="J3" s="49"/>
      <c r="K3" s="49"/>
      <c r="L3" s="62"/>
      <c r="M3" s="49"/>
      <c r="N3" s="67"/>
      <c r="O3" s="47" t="s">
        <v>959</v>
      </c>
      <c r="P3" s="48"/>
      <c r="Q3" s="65" t="s">
        <v>963</v>
      </c>
      <c r="R3" s="48"/>
      <c r="S3" s="47" t="s">
        <v>964</v>
      </c>
      <c r="T3" s="49"/>
      <c r="U3" s="67"/>
      <c r="V3" s="145"/>
      <c r="W3" s="50" t="s">
        <v>965</v>
      </c>
      <c r="X3" s="51"/>
      <c r="Y3" s="52"/>
      <c r="Z3" s="53"/>
      <c r="AA3" s="122" t="s">
        <v>966</v>
      </c>
      <c r="AB3" s="54"/>
      <c r="AC3" s="54"/>
      <c r="AD3" s="55"/>
      <c r="AE3" s="70" t="s">
        <v>967</v>
      </c>
      <c r="AF3" s="72"/>
      <c r="AG3" s="74"/>
      <c r="AH3" s="56"/>
      <c r="AI3" s="222" t="s">
        <v>961</v>
      </c>
      <c r="AJ3" s="224"/>
      <c r="AK3" s="222" t="s">
        <v>962</v>
      </c>
      <c r="AL3" s="223"/>
      <c r="AM3" s="223"/>
      <c r="AN3" s="223"/>
      <c r="AO3" s="223"/>
      <c r="AP3" s="223"/>
      <c r="AQ3" s="224"/>
      <c r="AR3" s="160"/>
      <c r="AS3" s="246" t="s">
        <v>968</v>
      </c>
      <c r="AT3" s="247"/>
      <c r="AU3" s="246" t="s">
        <v>969</v>
      </c>
      <c r="AV3" s="247"/>
      <c r="AW3" s="246" t="s">
        <v>970</v>
      </c>
      <c r="AX3" s="248"/>
      <c r="AY3" s="57" t="s">
        <v>971</v>
      </c>
      <c r="AZ3" s="57"/>
      <c r="BA3" s="244"/>
      <c r="BB3" s="245"/>
      <c r="BC3" s="222" t="s">
        <v>964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972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973</v>
      </c>
      <c r="B4" s="37" t="s">
        <v>974</v>
      </c>
      <c r="C4" s="38" t="s">
        <v>973</v>
      </c>
      <c r="D4" s="39" t="s">
        <v>975</v>
      </c>
      <c r="E4" s="40"/>
      <c r="F4" s="39" t="s">
        <v>975</v>
      </c>
      <c r="G4" s="36" t="s">
        <v>973</v>
      </c>
      <c r="H4" s="37" t="s">
        <v>974</v>
      </c>
      <c r="I4" s="37" t="s">
        <v>974</v>
      </c>
      <c r="J4" s="37" t="s">
        <v>974</v>
      </c>
      <c r="K4" s="37" t="s">
        <v>974</v>
      </c>
      <c r="L4" s="63" t="s">
        <v>974</v>
      </c>
      <c r="M4" s="37" t="s">
        <v>974</v>
      </c>
      <c r="N4" s="113" t="s">
        <v>974</v>
      </c>
      <c r="O4" s="37" t="s">
        <v>974</v>
      </c>
      <c r="P4" s="37" t="s">
        <v>974</v>
      </c>
      <c r="Q4" s="63" t="s">
        <v>974</v>
      </c>
      <c r="R4" s="36" t="s">
        <v>973</v>
      </c>
      <c r="S4" s="39" t="s">
        <v>975</v>
      </c>
      <c r="T4" s="39" t="s">
        <v>975</v>
      </c>
      <c r="U4" s="68" t="s">
        <v>973</v>
      </c>
      <c r="V4" s="146" t="s">
        <v>974</v>
      </c>
      <c r="W4" s="41" t="s">
        <v>974</v>
      </c>
      <c r="X4" s="39" t="s">
        <v>975</v>
      </c>
      <c r="Y4" s="39" t="s">
        <v>975</v>
      </c>
      <c r="Z4" s="39" t="s">
        <v>975</v>
      </c>
      <c r="AA4" s="63" t="s">
        <v>974</v>
      </c>
      <c r="AB4" s="39" t="s">
        <v>975</v>
      </c>
      <c r="AC4" s="39" t="s">
        <v>975</v>
      </c>
      <c r="AD4" s="37" t="s">
        <v>974</v>
      </c>
      <c r="AE4" s="63" t="s">
        <v>974</v>
      </c>
      <c r="AF4" s="63" t="s">
        <v>974</v>
      </c>
      <c r="AG4" s="63" t="s">
        <v>974</v>
      </c>
      <c r="AH4" s="42"/>
      <c r="AI4" s="131" t="s">
        <v>975</v>
      </c>
      <c r="AJ4" s="36" t="s">
        <v>973</v>
      </c>
      <c r="AK4" s="113" t="s">
        <v>974</v>
      </c>
      <c r="AL4" s="113" t="s">
        <v>974</v>
      </c>
      <c r="AM4" s="113" t="s">
        <v>974</v>
      </c>
      <c r="AN4" s="113" t="s">
        <v>974</v>
      </c>
      <c r="AO4" s="37" t="s">
        <v>974</v>
      </c>
      <c r="AP4" s="37" t="s">
        <v>974</v>
      </c>
      <c r="AQ4" s="37" t="s">
        <v>974</v>
      </c>
      <c r="AR4" s="161" t="s">
        <v>974</v>
      </c>
      <c r="AS4" s="161" t="s">
        <v>974</v>
      </c>
      <c r="AT4" s="161" t="s">
        <v>974</v>
      </c>
      <c r="AU4" s="161" t="s">
        <v>974</v>
      </c>
      <c r="AV4" s="161" t="s">
        <v>974</v>
      </c>
      <c r="AW4" s="161" t="s">
        <v>974</v>
      </c>
      <c r="AX4" s="37" t="s">
        <v>974</v>
      </c>
      <c r="AY4" s="36" t="s">
        <v>973</v>
      </c>
      <c r="AZ4" s="39" t="s">
        <v>975</v>
      </c>
      <c r="BA4" s="37" t="s">
        <v>974</v>
      </c>
      <c r="BB4" s="36" t="s">
        <v>973</v>
      </c>
      <c r="BC4" s="39" t="s">
        <v>975</v>
      </c>
      <c r="BD4" s="39" t="s">
        <v>975</v>
      </c>
      <c r="BE4" s="36" t="s">
        <v>973</v>
      </c>
      <c r="BF4" s="37" t="s">
        <v>974</v>
      </c>
      <c r="BG4" s="43" t="s">
        <v>976</v>
      </c>
      <c r="BH4" s="37" t="s">
        <v>974</v>
      </c>
      <c r="BI4" s="37" t="s">
        <v>974</v>
      </c>
      <c r="BJ4" s="197" t="s">
        <v>974</v>
      </c>
      <c r="BK4" s="37" t="s">
        <v>974</v>
      </c>
      <c r="BL4" s="43" t="s">
        <v>976</v>
      </c>
      <c r="BM4" s="39" t="s">
        <v>975</v>
      </c>
      <c r="BN4" s="39" t="s">
        <v>975</v>
      </c>
      <c r="BO4" s="39" t="s">
        <v>975</v>
      </c>
      <c r="BP4" s="37" t="s">
        <v>974</v>
      </c>
      <c r="BQ4" s="36" t="s">
        <v>973</v>
      </c>
      <c r="BR4" s="36" t="s">
        <v>973</v>
      </c>
      <c r="BS4" s="36" t="s">
        <v>973</v>
      </c>
      <c r="BT4" s="132"/>
    </row>
    <row r="5" spans="1:72" s="155" customFormat="1" ht="14.25" customHeight="1">
      <c r="A5" s="153" t="s">
        <v>977</v>
      </c>
      <c r="B5" s="153" t="s">
        <v>978</v>
      </c>
      <c r="C5" s="172" t="s">
        <v>979</v>
      </c>
      <c r="D5" s="154" t="s">
        <v>980</v>
      </c>
      <c r="E5" s="154" t="s">
        <v>981</v>
      </c>
      <c r="F5" s="154" t="s">
        <v>982</v>
      </c>
      <c r="G5" s="154" t="s">
        <v>983</v>
      </c>
      <c r="H5" s="154" t="s">
        <v>984</v>
      </c>
      <c r="I5" s="154" t="s">
        <v>985</v>
      </c>
      <c r="J5" s="154" t="s">
        <v>1</v>
      </c>
      <c r="K5" s="154" t="s">
        <v>986</v>
      </c>
      <c r="L5" s="154" t="s">
        <v>987</v>
      </c>
      <c r="M5" s="154" t="s">
        <v>988</v>
      </c>
      <c r="N5" s="179" t="s">
        <v>5</v>
      </c>
      <c r="O5" s="154" t="s">
        <v>989</v>
      </c>
      <c r="P5" s="154" t="s">
        <v>990</v>
      </c>
      <c r="Q5" s="172" t="s">
        <v>991</v>
      </c>
      <c r="R5" s="154" t="s">
        <v>992</v>
      </c>
      <c r="S5" s="154" t="s">
        <v>993</v>
      </c>
      <c r="T5" s="154" t="s">
        <v>994</v>
      </c>
      <c r="U5" s="173" t="s">
        <v>4</v>
      </c>
      <c r="V5" s="154" t="s">
        <v>995</v>
      </c>
      <c r="W5" s="198" t="s">
        <v>996</v>
      </c>
      <c r="X5" s="154" t="s">
        <v>997</v>
      </c>
      <c r="Y5" s="154" t="s">
        <v>998</v>
      </c>
      <c r="Z5" s="154" t="s">
        <v>598</v>
      </c>
      <c r="AA5" s="172" t="s">
        <v>999</v>
      </c>
      <c r="AB5" s="154" t="s">
        <v>1000</v>
      </c>
      <c r="AC5" s="154" t="s">
        <v>1001</v>
      </c>
      <c r="AD5" s="154" t="s">
        <v>1002</v>
      </c>
      <c r="AE5" s="172" t="s">
        <v>1003</v>
      </c>
      <c r="AF5" s="172" t="s">
        <v>1004</v>
      </c>
      <c r="AG5" s="172" t="s">
        <v>1005</v>
      </c>
      <c r="AH5" s="154" t="s">
        <v>1006</v>
      </c>
      <c r="AI5" s="154" t="s">
        <v>1007</v>
      </c>
      <c r="AJ5" s="154" t="s">
        <v>1008</v>
      </c>
      <c r="AK5" s="173" t="s">
        <v>1009</v>
      </c>
      <c r="AL5" s="173" t="s">
        <v>1010</v>
      </c>
      <c r="AM5" s="173" t="s">
        <v>1011</v>
      </c>
      <c r="AN5" s="173" t="s">
        <v>1012</v>
      </c>
      <c r="AO5" s="154" t="s">
        <v>1013</v>
      </c>
      <c r="AP5" s="154" t="s">
        <v>1014</v>
      </c>
      <c r="AQ5" s="154" t="s">
        <v>1015</v>
      </c>
      <c r="AR5" s="174" t="s">
        <v>1016</v>
      </c>
      <c r="AS5" s="174" t="s">
        <v>1017</v>
      </c>
      <c r="AT5" s="174" t="s">
        <v>1018</v>
      </c>
      <c r="AU5" s="174" t="s">
        <v>1019</v>
      </c>
      <c r="AV5" s="174" t="s">
        <v>1020</v>
      </c>
      <c r="AW5" s="174" t="s">
        <v>1021</v>
      </c>
      <c r="AX5" s="154" t="s">
        <v>1022</v>
      </c>
      <c r="AY5" s="154" t="s">
        <v>971</v>
      </c>
      <c r="AZ5" s="154" t="s">
        <v>1023</v>
      </c>
      <c r="BA5" s="154" t="s">
        <v>1024</v>
      </c>
      <c r="BB5" s="154" t="s">
        <v>1025</v>
      </c>
      <c r="BC5" s="154" t="s">
        <v>1026</v>
      </c>
      <c r="BD5" s="154" t="s">
        <v>1027</v>
      </c>
      <c r="BE5" s="154" t="s">
        <v>1028</v>
      </c>
      <c r="BF5" s="154" t="s">
        <v>1029</v>
      </c>
      <c r="BG5" s="154" t="s">
        <v>1030</v>
      </c>
      <c r="BH5" s="154" t="s">
        <v>1031</v>
      </c>
      <c r="BI5" s="154" t="s">
        <v>1032</v>
      </c>
      <c r="BJ5" s="154" t="s">
        <v>1033</v>
      </c>
      <c r="BK5" s="154" t="s">
        <v>1034</v>
      </c>
      <c r="BL5" s="154" t="s">
        <v>1035</v>
      </c>
      <c r="BM5" s="154" t="s">
        <v>1036</v>
      </c>
      <c r="BN5" s="154" t="s">
        <v>1037</v>
      </c>
      <c r="BO5" s="154" t="s">
        <v>1038</v>
      </c>
      <c r="BP5" s="154" t="s">
        <v>1039</v>
      </c>
      <c r="BQ5" s="154" t="s">
        <v>1040</v>
      </c>
      <c r="BR5" s="154" t="s">
        <v>1041</v>
      </c>
      <c r="BS5" s="154" t="s">
        <v>1042</v>
      </c>
      <c r="BT5" s="132" t="s">
        <v>1043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1044</v>
      </c>
      <c r="W7" s="135" t="s">
        <v>1045</v>
      </c>
      <c r="X7" s="152" t="s">
        <v>1046</v>
      </c>
      <c r="Y7" s="129"/>
      <c r="Z7" s="129"/>
      <c r="AA7" s="71">
        <v>1</v>
      </c>
      <c r="AB7" s="59" t="s">
        <v>1047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1048</v>
      </c>
      <c r="BK7" s="14" t="s">
        <v>1048</v>
      </c>
      <c r="BL7" s="13"/>
      <c r="BM7" s="12" t="s">
        <v>1049</v>
      </c>
      <c r="BN7" s="12" t="s">
        <v>1050</v>
      </c>
      <c r="BO7" s="130" t="s">
        <v>1051</v>
      </c>
      <c r="BP7" s="14" t="s">
        <v>1048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1052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1053</v>
      </c>
      <c r="W8" s="135" t="s">
        <v>1054</v>
      </c>
      <c r="X8" s="152" t="s">
        <v>1046</v>
      </c>
      <c r="Y8" s="129"/>
      <c r="Z8" s="129"/>
      <c r="AA8" s="71">
        <v>1</v>
      </c>
      <c r="AB8" s="59" t="s">
        <v>1047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1055</v>
      </c>
      <c r="BK8" s="14" t="s">
        <v>1055</v>
      </c>
      <c r="BL8" s="13"/>
      <c r="BM8" s="12" t="s">
        <v>1056</v>
      </c>
      <c r="BN8" s="12" t="s">
        <v>1057</v>
      </c>
      <c r="BO8" s="130" t="s">
        <v>1058</v>
      </c>
      <c r="BP8" s="14" t="s">
        <v>1055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1059</v>
      </c>
      <c r="W9" s="206" t="s">
        <v>1060</v>
      </c>
      <c r="X9" s="152" t="s">
        <v>1046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1061</v>
      </c>
      <c r="BK9" s="14" t="s">
        <v>1061</v>
      </c>
      <c r="BL9" s="13"/>
      <c r="BM9" s="12" t="s">
        <v>1049</v>
      </c>
      <c r="BN9" s="12" t="s">
        <v>1050</v>
      </c>
      <c r="BO9" s="130" t="s">
        <v>1062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1063</v>
      </c>
      <c r="N10" s="151" t="s">
        <v>1064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1065</v>
      </c>
      <c r="W10" s="135" t="s">
        <v>1066</v>
      </c>
      <c r="X10" s="152" t="s">
        <v>1046</v>
      </c>
      <c r="Y10" s="129"/>
      <c r="Z10" s="129"/>
      <c r="AA10" s="71">
        <v>1</v>
      </c>
      <c r="AB10" s="59" t="s">
        <v>1047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1067</v>
      </c>
      <c r="BK10" s="14" t="s">
        <v>1067</v>
      </c>
      <c r="BL10" s="13"/>
      <c r="BM10" s="12" t="s">
        <v>1068</v>
      </c>
      <c r="BN10" s="12" t="s">
        <v>1069</v>
      </c>
      <c r="BO10" s="130" t="s">
        <v>1062</v>
      </c>
      <c r="BP10" s="14" t="s">
        <v>1070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1071</v>
      </c>
      <c r="W14" s="135" t="s">
        <v>1072</v>
      </c>
      <c r="X14" s="152" t="s">
        <v>1046</v>
      </c>
      <c r="Y14" s="129" t="s">
        <v>1073</v>
      </c>
      <c r="Z14" s="129"/>
      <c r="AA14" s="71">
        <v>1</v>
      </c>
      <c r="AB14" s="59" t="s">
        <v>1047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1074</v>
      </c>
      <c r="BK14" s="14" t="s">
        <v>1075</v>
      </c>
      <c r="BL14" s="13"/>
      <c r="BM14" s="12" t="s">
        <v>1049</v>
      </c>
      <c r="BN14" s="12" t="s">
        <v>1076</v>
      </c>
      <c r="BO14" s="130" t="s">
        <v>1077</v>
      </c>
      <c r="BP14" s="14" t="s">
        <v>1078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1079</v>
      </c>
      <c r="I15" s="135" t="s">
        <v>1079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1080</v>
      </c>
      <c r="W15" s="135" t="s">
        <v>1081</v>
      </c>
      <c r="X15" s="152" t="s">
        <v>1046</v>
      </c>
      <c r="Y15" s="129" t="s">
        <v>1073</v>
      </c>
      <c r="Z15" s="129"/>
      <c r="AA15" s="71" t="s">
        <v>1082</v>
      </c>
      <c r="AB15" s="59" t="s">
        <v>1047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1083</v>
      </c>
      <c r="BK15" s="14" t="s">
        <v>1084</v>
      </c>
      <c r="BL15" s="13"/>
      <c r="BM15" s="12" t="s">
        <v>1085</v>
      </c>
      <c r="BN15" s="12" t="s">
        <v>1085</v>
      </c>
      <c r="BO15" s="130" t="s">
        <v>1085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1086</v>
      </c>
      <c r="W16" s="135" t="s">
        <v>1087</v>
      </c>
      <c r="X16" s="152" t="s">
        <v>1046</v>
      </c>
      <c r="Y16" s="129" t="s">
        <v>1073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1088</v>
      </c>
      <c r="BK16" s="14" t="s">
        <v>1089</v>
      </c>
      <c r="BL16" s="13"/>
      <c r="BM16" s="12" t="s">
        <v>1085</v>
      </c>
      <c r="BN16" s="12" t="s">
        <v>1085</v>
      </c>
      <c r="BO16" s="12" t="s">
        <v>1085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4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1090</v>
      </c>
      <c r="N17" s="151" t="s">
        <v>1091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1092</v>
      </c>
      <c r="W17" s="135" t="s">
        <v>1093</v>
      </c>
      <c r="X17" s="152" t="s">
        <v>1094</v>
      </c>
      <c r="Y17" s="129" t="s">
        <v>1073</v>
      </c>
      <c r="Z17" s="129"/>
      <c r="AA17" s="71">
        <v>1</v>
      </c>
      <c r="AB17" s="59" t="s">
        <v>1047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1095</v>
      </c>
      <c r="BK17" s="14" t="s">
        <v>1095</v>
      </c>
      <c r="BL17" s="13"/>
      <c r="BM17" s="12" t="s">
        <v>1096</v>
      </c>
      <c r="BN17" s="12" t="s">
        <v>1097</v>
      </c>
      <c r="BO17" s="130" t="s">
        <v>1098</v>
      </c>
      <c r="BP17" s="14" t="s">
        <v>1099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1100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1090</v>
      </c>
      <c r="N18" s="151" t="s">
        <v>1091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1101</v>
      </c>
      <c r="W18" s="135" t="s">
        <v>1102</v>
      </c>
      <c r="X18" s="152" t="s">
        <v>1046</v>
      </c>
      <c r="Y18" s="129" t="s">
        <v>1073</v>
      </c>
      <c r="Z18" s="129"/>
      <c r="AA18" s="71" t="s">
        <v>1103</v>
      </c>
      <c r="AB18" s="59" t="s">
        <v>1047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1104</v>
      </c>
      <c r="BK18" s="14" t="s">
        <v>1105</v>
      </c>
      <c r="BL18" s="13"/>
      <c r="BM18" s="12" t="s">
        <v>1085</v>
      </c>
      <c r="BN18" s="12" t="s">
        <v>1085</v>
      </c>
      <c r="BO18" s="130" t="s">
        <v>1085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1106</v>
      </c>
      <c r="W19" s="135" t="s">
        <v>1045</v>
      </c>
      <c r="X19" s="152" t="s">
        <v>1046</v>
      </c>
      <c r="Y19" s="129" t="s">
        <v>1073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1107</v>
      </c>
      <c r="BK19" s="14" t="s">
        <v>1108</v>
      </c>
      <c r="BL19" s="13"/>
      <c r="BM19" s="12" t="s">
        <v>1109</v>
      </c>
      <c r="BN19" s="12" t="s">
        <v>1110</v>
      </c>
      <c r="BO19" s="130" t="s">
        <v>1111</v>
      </c>
      <c r="BP19" s="14" t="s">
        <v>1112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1052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1113</v>
      </c>
      <c r="W20" s="135" t="s">
        <v>1114</v>
      </c>
      <c r="X20" s="152" t="s">
        <v>1046</v>
      </c>
      <c r="Y20" s="129" t="s">
        <v>1073</v>
      </c>
      <c r="Z20" s="129"/>
      <c r="AA20" s="71">
        <v>1</v>
      </c>
      <c r="AB20" s="59" t="s">
        <v>1047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1115</v>
      </c>
      <c r="BK20" s="14" t="s">
        <v>1116</v>
      </c>
      <c r="BL20" s="13"/>
      <c r="BM20" s="12" t="s">
        <v>1085</v>
      </c>
      <c r="BN20" s="12" t="s">
        <v>1085</v>
      </c>
      <c r="BO20" s="12" t="s">
        <v>1085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1044</v>
      </c>
      <c r="W21" s="135" t="s">
        <v>1045</v>
      </c>
      <c r="X21" s="152" t="s">
        <v>1046</v>
      </c>
      <c r="Y21" s="129" t="s">
        <v>1073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1117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1118</v>
      </c>
      <c r="BK21" s="14" t="s">
        <v>1119</v>
      </c>
      <c r="BL21" s="13"/>
      <c r="BM21" s="12" t="s">
        <v>1085</v>
      </c>
      <c r="BN21" s="12" t="s">
        <v>1085</v>
      </c>
      <c r="BO21" s="12" t="s">
        <v>1085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1120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1121</v>
      </c>
      <c r="W22" s="135" t="s">
        <v>1122</v>
      </c>
      <c r="X22" s="152" t="s">
        <v>1046</v>
      </c>
      <c r="Y22" s="129" t="s">
        <v>1123</v>
      </c>
      <c r="Z22" s="129"/>
      <c r="AA22" s="71">
        <v>1</v>
      </c>
      <c r="AB22" s="59" t="s">
        <v>1047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1124</v>
      </c>
      <c r="BK22" s="14" t="s">
        <v>1125</v>
      </c>
      <c r="BL22" s="13"/>
      <c r="BM22" s="12" t="s">
        <v>1085</v>
      </c>
      <c r="BN22" s="12" t="s">
        <v>1085</v>
      </c>
      <c r="BO22" s="12" t="s">
        <v>1085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1126</v>
      </c>
      <c r="N23" s="151" t="s">
        <v>1127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1065</v>
      </c>
      <c r="W23" s="135" t="s">
        <v>1128</v>
      </c>
      <c r="X23" s="152" t="s">
        <v>1046</v>
      </c>
      <c r="Y23" s="129" t="s">
        <v>1123</v>
      </c>
      <c r="Z23" s="129"/>
      <c r="AA23" s="71">
        <v>1</v>
      </c>
      <c r="AB23" s="59" t="s">
        <v>1047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1129</v>
      </c>
      <c r="BK23" s="14" t="s">
        <v>1129</v>
      </c>
      <c r="BL23" s="13"/>
      <c r="BM23" s="12" t="s">
        <v>1085</v>
      </c>
      <c r="BN23" s="12" t="s">
        <v>1085</v>
      </c>
      <c r="BO23" s="12" t="s">
        <v>1085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1130</v>
      </c>
      <c r="W24" s="135" t="s">
        <v>1131</v>
      </c>
      <c r="X24" s="152" t="s">
        <v>1046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1132</v>
      </c>
      <c r="BK24" s="216" t="s">
        <v>1132</v>
      </c>
      <c r="BL24" s="13"/>
      <c r="BM24" s="12" t="s">
        <v>1085</v>
      </c>
      <c r="BN24" s="12" t="s">
        <v>1085</v>
      </c>
      <c r="BO24" s="130" t="s">
        <v>1085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1133</v>
      </c>
      <c r="W25" s="135" t="s">
        <v>1131</v>
      </c>
      <c r="X25" s="152" t="s">
        <v>1046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1134</v>
      </c>
      <c r="BK25" s="14" t="s">
        <v>1135</v>
      </c>
      <c r="BL25" s="13"/>
      <c r="BM25" s="12" t="s">
        <v>1085</v>
      </c>
      <c r="BN25" s="12" t="s">
        <v>1085</v>
      </c>
      <c r="BO25" s="130" t="s">
        <v>1085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74" si="3">IF(AND(BR26&lt;1,BS26&lt;1),"Produção e Intervalo",IF(BR26&lt;1,"Intervalo",IF(BS26&lt;1,"Produção","Aderente")))</f>
        <v>Aderente</v>
      </c>
      <c r="BR26" s="15" t="str">
        <f t="shared" ref="BR26:BR74" si="4">IF(OR(B26="",F26=""),"*",AY26/P26)</f>
        <v>*</v>
      </c>
      <c r="BS26" s="15" t="str">
        <f t="shared" ref="BS26:BS7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1136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1137</v>
      </c>
      <c r="N27" s="149" t="s">
        <v>1138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1139</v>
      </c>
      <c r="W27" s="135" t="s">
        <v>1140</v>
      </c>
      <c r="X27" s="152" t="s">
        <v>1046</v>
      </c>
      <c r="Y27" s="129" t="s">
        <v>1123</v>
      </c>
      <c r="Z27" s="129"/>
      <c r="AA27" s="71">
        <v>2</v>
      </c>
      <c r="AB27" s="59" t="s">
        <v>1141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1142</v>
      </c>
      <c r="BK27" s="219" t="s">
        <v>1142</v>
      </c>
      <c r="BL27" s="13"/>
      <c r="BM27" s="12" t="s">
        <v>1143</v>
      </c>
      <c r="BN27" s="12" t="s">
        <v>1144</v>
      </c>
      <c r="BO27" s="130" t="s">
        <v>1062</v>
      </c>
      <c r="BP27" s="14" t="s">
        <v>1145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1071</v>
      </c>
      <c r="W28" s="135" t="s">
        <v>1146</v>
      </c>
      <c r="X28" s="152" t="s">
        <v>1094</v>
      </c>
      <c r="Y28" s="129" t="s">
        <v>1073</v>
      </c>
      <c r="Z28" s="129"/>
      <c r="AA28" s="71">
        <v>1</v>
      </c>
      <c r="AB28" s="59" t="s">
        <v>1047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1147</v>
      </c>
      <c r="BK28" s="219" t="s">
        <v>1148</v>
      </c>
      <c r="BL28" s="13"/>
      <c r="BM28" s="12" t="s">
        <v>1056</v>
      </c>
      <c r="BN28" s="12" t="s">
        <v>1149</v>
      </c>
      <c r="BO28" s="130" t="s">
        <v>1058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 hidden="1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 hidden="1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 hidden="1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1150</v>
      </c>
      <c r="W32" s="135" t="s">
        <v>1151</v>
      </c>
      <c r="X32" s="152" t="s">
        <v>1046</v>
      </c>
      <c r="Y32" s="129" t="s">
        <v>1123</v>
      </c>
      <c r="Z32" s="129"/>
      <c r="AA32" s="71">
        <v>1</v>
      </c>
      <c r="AB32" s="59" t="s">
        <v>1047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1152</v>
      </c>
      <c r="BK32" s="219" t="s">
        <v>1153</v>
      </c>
      <c r="BL32" s="13"/>
      <c r="BM32" s="12" t="s">
        <v>1085</v>
      </c>
      <c r="BN32" s="12" t="s">
        <v>1085</v>
      </c>
      <c r="BO32" s="130" t="s">
        <v>1085</v>
      </c>
      <c r="BP32" s="14" t="s">
        <v>602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t="14.45" hidden="1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1080</v>
      </c>
      <c r="W34" s="135" t="s">
        <v>1154</v>
      </c>
      <c r="X34" s="152" t="s">
        <v>1046</v>
      </c>
      <c r="Y34" s="129"/>
      <c r="Z34" s="129"/>
      <c r="AA34" s="71" t="s">
        <v>1082</v>
      </c>
      <c r="AB34" s="59" t="s">
        <v>1047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1086</v>
      </c>
      <c r="W35" s="135" t="s">
        <v>1045</v>
      </c>
      <c r="X35" s="152" t="s">
        <v>1094</v>
      </c>
      <c r="Y35" s="129" t="s">
        <v>1073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1155</v>
      </c>
      <c r="BK35" s="219" t="s">
        <v>1156</v>
      </c>
      <c r="BL35" s="13"/>
      <c r="BM35" s="12" t="s">
        <v>1085</v>
      </c>
      <c r="BN35" s="12" t="s">
        <v>1085</v>
      </c>
      <c r="BO35" s="130" t="s">
        <v>1085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 hidden="1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 hidden="1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1157</v>
      </c>
      <c r="W38" s="135" t="s">
        <v>1158</v>
      </c>
      <c r="X38" s="152" t="s">
        <v>1046</v>
      </c>
      <c r="Y38" s="129" t="s">
        <v>1123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1159</v>
      </c>
      <c r="BK38" s="219" t="s">
        <v>1159</v>
      </c>
      <c r="BL38" s="13"/>
      <c r="BM38" s="12" t="s">
        <v>1160</v>
      </c>
      <c r="BN38" s="12" t="s">
        <v>1161</v>
      </c>
      <c r="BO38" s="130" t="s">
        <v>1162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1113</v>
      </c>
      <c r="W39" s="135" t="s">
        <v>1163</v>
      </c>
      <c r="X39" s="152" t="s">
        <v>1094</v>
      </c>
      <c r="Y39" s="129" t="s">
        <v>1073</v>
      </c>
      <c r="Z39" s="129"/>
      <c r="AA39" s="71">
        <v>1</v>
      </c>
      <c r="AB39" s="59" t="s">
        <v>1047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1117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1164</v>
      </c>
      <c r="BK39" s="219" t="s">
        <v>1165</v>
      </c>
      <c r="BL39" s="13"/>
      <c r="BM39" s="12" t="s">
        <v>1056</v>
      </c>
      <c r="BN39" s="12" t="s">
        <v>1149</v>
      </c>
      <c r="BO39" s="130" t="s">
        <v>1166</v>
      </c>
      <c r="BP39" s="14" t="s">
        <v>602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1113</v>
      </c>
      <c r="W40" s="213" t="s">
        <v>1167</v>
      </c>
      <c r="X40" s="152" t="s">
        <v>1046</v>
      </c>
      <c r="Y40" s="129" t="s">
        <v>1123</v>
      </c>
      <c r="Z40" s="129"/>
      <c r="AA40" s="71" t="s">
        <v>1168</v>
      </c>
      <c r="AB40" s="59" t="s">
        <v>1047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1169</v>
      </c>
      <c r="BK40" s="209" t="s">
        <v>1169</v>
      </c>
      <c r="BL40" s="13"/>
      <c r="BM40" s="12" t="s">
        <v>1170</v>
      </c>
      <c r="BN40" s="12" t="s">
        <v>1110</v>
      </c>
      <c r="BO40" s="130" t="s">
        <v>1162</v>
      </c>
      <c r="BP40" s="14" t="s">
        <v>1171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1172</v>
      </c>
      <c r="W41" s="206" t="s">
        <v>1173</v>
      </c>
      <c r="X41" s="152" t="s">
        <v>1046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1174</v>
      </c>
      <c r="BK41" s="218" t="s">
        <v>1174</v>
      </c>
      <c r="BL41" s="13"/>
      <c r="BM41" s="12" t="s">
        <v>1049</v>
      </c>
      <c r="BN41" s="12" t="s">
        <v>1050</v>
      </c>
      <c r="BO41" s="130" t="s">
        <v>1051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1044</v>
      </c>
      <c r="W42" s="135" t="s">
        <v>1045</v>
      </c>
      <c r="X42" s="152" t="s">
        <v>1046</v>
      </c>
      <c r="Y42" s="129" t="s">
        <v>1123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1175</v>
      </c>
      <c r="BK42" s="219" t="s">
        <v>1176</v>
      </c>
      <c r="BL42" s="13"/>
      <c r="BM42" s="12" t="s">
        <v>1085</v>
      </c>
      <c r="BN42" s="12" t="s">
        <v>1085</v>
      </c>
      <c r="BO42" s="130" t="s">
        <v>1085</v>
      </c>
      <c r="BP42" s="14" t="s">
        <v>602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1177</v>
      </c>
      <c r="J44" s="151">
        <v>74</v>
      </c>
      <c r="K44" s="151">
        <v>190.3</v>
      </c>
      <c r="L44" s="71">
        <v>1</v>
      </c>
      <c r="M44" s="149" t="s">
        <v>1178</v>
      </c>
      <c r="N44" s="149" t="s">
        <v>1179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1180</v>
      </c>
      <c r="W44" s="135" t="s">
        <v>1181</v>
      </c>
      <c r="X44" s="152" t="s">
        <v>1046</v>
      </c>
      <c r="Y44" s="129" t="s">
        <v>1123</v>
      </c>
      <c r="Z44" s="129"/>
      <c r="AA44" s="71">
        <v>1</v>
      </c>
      <c r="AB44" s="59" t="s">
        <v>1047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1182</v>
      </c>
      <c r="BK44" s="219" t="s">
        <v>1183</v>
      </c>
      <c r="BL44" s="13"/>
      <c r="BM44" s="12" t="s">
        <v>1184</v>
      </c>
      <c r="BN44" s="12" t="s">
        <v>1069</v>
      </c>
      <c r="BO44" s="130" t="s">
        <v>1062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1120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1121</v>
      </c>
      <c r="W46" s="135" t="s">
        <v>1122</v>
      </c>
      <c r="X46" s="152" t="s">
        <v>1185</v>
      </c>
      <c r="Y46" s="129" t="s">
        <v>1123</v>
      </c>
      <c r="Z46" s="129"/>
      <c r="AA46" s="71">
        <v>1</v>
      </c>
      <c r="AB46" s="59" t="s">
        <v>1047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1186</v>
      </c>
      <c r="BK46" s="219" t="s">
        <v>1187</v>
      </c>
      <c r="BL46" s="13"/>
      <c r="BM46" s="12" t="s">
        <v>1085</v>
      </c>
      <c r="BN46" s="12" t="s">
        <v>1085</v>
      </c>
      <c r="BO46" s="130" t="s">
        <v>1085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1188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1189</v>
      </c>
      <c r="W48" s="135" t="s">
        <v>1190</v>
      </c>
      <c r="X48" s="152" t="s">
        <v>1046</v>
      </c>
      <c r="Y48" s="129" t="s">
        <v>1123</v>
      </c>
      <c r="Z48" s="129"/>
      <c r="AA48" s="71">
        <v>1</v>
      </c>
      <c r="AB48" s="59" t="s">
        <v>1047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1191</v>
      </c>
      <c r="BK48" s="219" t="s">
        <v>1191</v>
      </c>
      <c r="BL48" s="13"/>
      <c r="BM48" s="12" t="s">
        <v>1085</v>
      </c>
      <c r="BN48" s="12" t="s">
        <v>1085</v>
      </c>
      <c r="BO48" s="130" t="s">
        <v>1085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1192</v>
      </c>
      <c r="W49" s="135" t="s">
        <v>1081</v>
      </c>
      <c r="X49" s="152" t="s">
        <v>1185</v>
      </c>
      <c r="Y49" s="129"/>
      <c r="Z49" s="129"/>
      <c r="AA49" s="71">
        <v>1</v>
      </c>
      <c r="AB49" s="59" t="s">
        <v>1047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1193</v>
      </c>
      <c r="BK49" s="14" t="s">
        <v>1194</v>
      </c>
      <c r="BL49" s="13"/>
      <c r="BM49" s="12" t="s">
        <v>1085</v>
      </c>
      <c r="BN49" s="12" t="s">
        <v>1085</v>
      </c>
      <c r="BO49" s="130" t="s">
        <v>1085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740</v>
      </c>
      <c r="E50" s="185">
        <v>41</v>
      </c>
      <c r="F50" s="134" t="s">
        <v>698</v>
      </c>
      <c r="G50" s="8" t="str">
        <f>IF(D50="","*",VLOOKUP(F50,BS_ATIVIDADE[#All],3,FALSE))</f>
        <v>MECANIZAÇÃO - ESMERILHADORA</v>
      </c>
      <c r="H50" s="135" t="s">
        <v>541</v>
      </c>
      <c r="I50" s="135" t="s">
        <v>551</v>
      </c>
      <c r="J50" s="151">
        <v>103</v>
      </c>
      <c r="K50" s="151">
        <v>1938</v>
      </c>
      <c r="L50" s="71" t="s">
        <v>602</v>
      </c>
      <c r="M50" s="149" t="s">
        <v>1063</v>
      </c>
      <c r="N50" s="149" t="s">
        <v>1064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1065</v>
      </c>
      <c r="W50" s="135" t="s">
        <v>1066</v>
      </c>
      <c r="X50" s="152" t="s">
        <v>1185</v>
      </c>
      <c r="Y50" s="129"/>
      <c r="Z50" s="129"/>
      <c r="AA50" s="71">
        <v>1</v>
      </c>
      <c r="AB50" s="59" t="s">
        <v>1047</v>
      </c>
      <c r="AC50" s="59"/>
      <c r="AD50" s="135">
        <v>0.29166666666666669</v>
      </c>
      <c r="AE50" s="71">
        <v>6245</v>
      </c>
      <c r="AF50" s="71">
        <v>6246</v>
      </c>
      <c r="AG50" s="71" t="s">
        <v>602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1085</v>
      </c>
      <c r="BK50" s="14" t="s">
        <v>1085</v>
      </c>
      <c r="BL50" s="13"/>
      <c r="BM50" s="12" t="s">
        <v>1085</v>
      </c>
      <c r="BN50" s="12" t="s">
        <v>1085</v>
      </c>
      <c r="BO50" s="130" t="s">
        <v>1085</v>
      </c>
      <c r="BP50" s="14" t="s">
        <v>602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1150</v>
      </c>
      <c r="W51" s="135" t="s">
        <v>1195</v>
      </c>
      <c r="X51" s="152" t="s">
        <v>1046</v>
      </c>
      <c r="Y51" s="129" t="s">
        <v>1123</v>
      </c>
      <c r="Z51" s="129"/>
      <c r="AA51" s="71">
        <v>1</v>
      </c>
      <c r="AB51" s="59" t="s">
        <v>1047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1196</v>
      </c>
      <c r="BK51" s="14" t="s">
        <v>1197</v>
      </c>
      <c r="BL51" s="13"/>
      <c r="BM51" s="12" t="s">
        <v>1056</v>
      </c>
      <c r="BN51" s="12" t="s">
        <v>1057</v>
      </c>
      <c r="BO51" s="130" t="s">
        <v>1058</v>
      </c>
      <c r="BP51" s="14" t="s">
        <v>602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1198</v>
      </c>
      <c r="N52" s="149" t="s">
        <v>1198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1150</v>
      </c>
      <c r="W52" s="135" t="s">
        <v>1199</v>
      </c>
      <c r="X52" s="152" t="s">
        <v>1046</v>
      </c>
      <c r="Y52" s="129" t="s">
        <v>1123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1200</v>
      </c>
      <c r="BK52" s="14" t="s">
        <v>1200</v>
      </c>
      <c r="BL52" s="13"/>
      <c r="BM52" s="12" t="s">
        <v>1056</v>
      </c>
      <c r="BN52" s="12" t="s">
        <v>1057</v>
      </c>
      <c r="BO52" s="130" t="s">
        <v>1058</v>
      </c>
      <c r="BP52" s="14" t="s">
        <v>602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777</v>
      </c>
      <c r="G54" s="8" t="str">
        <f>IF(D54="","*",VLOOKUP(F54,BS_ATIVIDADE[#All],3,FALSE))</f>
        <v>PEDRA</v>
      </c>
      <c r="H54" s="135" t="s">
        <v>1201</v>
      </c>
      <c r="I54" s="135" t="s">
        <v>1201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1202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1080</v>
      </c>
      <c r="W54" s="135" t="s">
        <v>1081</v>
      </c>
      <c r="X54" s="152" t="s">
        <v>1046</v>
      </c>
      <c r="Y54" s="129" t="s">
        <v>1123</v>
      </c>
      <c r="Z54" s="129"/>
      <c r="AA54" s="71" t="s">
        <v>1082</v>
      </c>
      <c r="AB54" s="59" t="s">
        <v>1047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/>
      <c r="AT54" s="32"/>
      <c r="AU54" s="32"/>
      <c r="AV54" s="32"/>
      <c r="AW54" s="32"/>
      <c r="AX54" s="32"/>
      <c r="AY54" s="184">
        <f>IF(D54="","*",IFERROR(IF(ISODD(COUNT(AS54:AX54)),"ERRO",SUM((AT54-AS54),(AV54-AU54),(AX54-AW54))),"ERRO"))</f>
        <v>0</v>
      </c>
      <c r="AZ54" s="11"/>
      <c r="BA54" s="60"/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/>
      <c r="BI54" s="14"/>
      <c r="BJ54" s="14" t="s">
        <v>1203</v>
      </c>
      <c r="BK54" s="14" t="s">
        <v>1204</v>
      </c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</v>
      </c>
      <c r="BS54" s="15">
        <f>IF(OR(B54="",F54=""),"*",BA54/Q54)</f>
        <v>0</v>
      </c>
      <c r="BT54" s="157" t="str">
        <f t="shared" si="2"/>
        <v/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1080</v>
      </c>
      <c r="W55" s="135" t="s">
        <v>1205</v>
      </c>
      <c r="X55" s="152" t="s">
        <v>1046</v>
      </c>
      <c r="Y55" s="129" t="s">
        <v>1123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1117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1206</v>
      </c>
      <c r="BK55" s="14" t="s">
        <v>1207</v>
      </c>
      <c r="BL55" s="13"/>
      <c r="BM55" s="12" t="s">
        <v>1085</v>
      </c>
      <c r="BN55" s="12" t="s">
        <v>1085</v>
      </c>
      <c r="BO55" s="130" t="s">
        <v>1085</v>
      </c>
      <c r="BP55" s="14" t="s">
        <v>602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t="14.45" hidden="1">
      <c r="A56" s="44" t="str">
        <f>D56&amp;B56</f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>IF(AND(BR56&lt;1,BS56&lt;1),"Produção e Intervalo",IF(BR56&lt;1,"Intervalo",IF(BS56&lt;1,"Produção","Aderente")))</f>
        <v>Aderente</v>
      </c>
      <c r="BR56" s="15" t="str">
        <f>IF(OR(B56="",F56=""),"*",AY56/P56)</f>
        <v>*</v>
      </c>
      <c r="BS56" s="15" t="str">
        <f>IF(OR(B56="",F56=""),"*",BA56/Q56)</f>
        <v>*</v>
      </c>
      <c r="BT56" s="157" t="str">
        <f t="shared" si="2"/>
        <v/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869</v>
      </c>
      <c r="E57" s="185">
        <v>48</v>
      </c>
      <c r="F57" s="134" t="s">
        <v>784</v>
      </c>
      <c r="G57" s="8" t="str">
        <f>IF(D57="","*",VLOOKUP(F57,BS_ATIVIDADE[#All],3,FALSE))</f>
        <v>SOLDA</v>
      </c>
      <c r="H57" s="135" t="s">
        <v>602</v>
      </c>
      <c r="I57" s="135" t="s">
        <v>602</v>
      </c>
      <c r="J57" s="151">
        <v>74</v>
      </c>
      <c r="K57" s="151">
        <v>290.75900000000001</v>
      </c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1208</v>
      </c>
      <c r="W57" s="135" t="s">
        <v>1209</v>
      </c>
      <c r="X57" s="152" t="s">
        <v>1046</v>
      </c>
      <c r="Y57" s="129" t="s">
        <v>1123</v>
      </c>
      <c r="Z57" s="129"/>
      <c r="AA57" s="71"/>
      <c r="AB57" s="59"/>
      <c r="AC57" s="59"/>
      <c r="AD57" s="135" t="s">
        <v>602</v>
      </c>
      <c r="AE57" s="71" t="s">
        <v>602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/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1210</v>
      </c>
      <c r="BK57" s="14" t="s">
        <v>1210</v>
      </c>
      <c r="BL57" s="13"/>
      <c r="BM57" s="12" t="s">
        <v>1109</v>
      </c>
      <c r="BN57" s="12" t="s">
        <v>1110</v>
      </c>
      <c r="BO57" s="130" t="s">
        <v>1162</v>
      </c>
      <c r="BP57" s="14" t="s">
        <v>1211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774</v>
      </c>
      <c r="E58" s="185">
        <v>49</v>
      </c>
      <c r="F58" s="134" t="s">
        <v>733</v>
      </c>
      <c r="G58" s="8" t="str">
        <f>IF(D58="","*",VLOOKUP(F58,BS_ATIVIDADE[#All],3,FALSE))</f>
        <v>MODERNIZAÇÃO</v>
      </c>
      <c r="H58" s="135" t="s">
        <v>80</v>
      </c>
      <c r="I58" s="135" t="s">
        <v>80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1113</v>
      </c>
      <c r="W58" s="135" t="s">
        <v>1212</v>
      </c>
      <c r="X58" s="152" t="s">
        <v>1046</v>
      </c>
      <c r="Y58" s="129" t="s">
        <v>1123</v>
      </c>
      <c r="Z58" s="129"/>
      <c r="AA58" s="71">
        <v>1</v>
      </c>
      <c r="AB58" s="59" t="s">
        <v>1047</v>
      </c>
      <c r="AC58" s="59"/>
      <c r="AD58" s="135">
        <v>0.29166666666666669</v>
      </c>
      <c r="AE58" s="71">
        <v>6248</v>
      </c>
      <c r="AF58" s="71" t="s">
        <v>602</v>
      </c>
      <c r="AG58" s="71" t="s">
        <v>602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1213</v>
      </c>
      <c r="BK58" s="14" t="s">
        <v>1213</v>
      </c>
      <c r="BL58" s="13"/>
      <c r="BM58" s="12" t="s">
        <v>1056</v>
      </c>
      <c r="BN58" s="12" t="s">
        <v>1057</v>
      </c>
      <c r="BO58" s="130" t="s">
        <v>1058</v>
      </c>
      <c r="BP58" s="14" t="s">
        <v>602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831</v>
      </c>
      <c r="E59" s="185">
        <v>50</v>
      </c>
      <c r="F59" s="134" t="s">
        <v>724</v>
      </c>
      <c r="G59" s="8" t="str">
        <f>IF(D59="","*",VLOOKUP(F59,BS_ATIVIDADE[#All],3,FALSE))</f>
        <v>MODERNIZAÇÃO</v>
      </c>
      <c r="H59" s="135" t="s">
        <v>56</v>
      </c>
      <c r="I59" s="135" t="s">
        <v>92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1113</v>
      </c>
      <c r="W59" s="135" t="s">
        <v>1167</v>
      </c>
      <c r="X59" s="152" t="s">
        <v>1046</v>
      </c>
      <c r="Y59" s="129" t="s">
        <v>1123</v>
      </c>
      <c r="Z59" s="129"/>
      <c r="AA59" s="71" t="s">
        <v>1168</v>
      </c>
      <c r="AB59" s="59" t="s">
        <v>1047</v>
      </c>
      <c r="AC59" s="59"/>
      <c r="AD59" s="135">
        <v>0.29166666666666669</v>
      </c>
      <c r="AE59" s="71">
        <v>7671</v>
      </c>
      <c r="AF59" s="71">
        <v>9322</v>
      </c>
      <c r="AG59" s="71" t="s">
        <v>602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1214</v>
      </c>
      <c r="BK59" s="14" t="s">
        <v>1215</v>
      </c>
      <c r="BL59" s="13"/>
      <c r="BM59" s="12"/>
      <c r="BN59" s="12"/>
      <c r="BO59" s="130"/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/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830</v>
      </c>
      <c r="E60" s="185">
        <v>51</v>
      </c>
      <c r="F60" s="134" t="s">
        <v>691</v>
      </c>
      <c r="G60" s="8" t="str">
        <f>IF(D60="","*",VLOOKUP(F60,BS_ATIVIDADE[#All],3,FALSE))</f>
        <v>MECANIZAÇÃO - DOL</v>
      </c>
      <c r="H60" s="135" t="s">
        <v>56</v>
      </c>
      <c r="I60" s="135" t="s">
        <v>54</v>
      </c>
      <c r="J60" s="151">
        <v>74</v>
      </c>
      <c r="K60" s="151">
        <v>109</v>
      </c>
      <c r="L60" s="71" t="s">
        <v>602</v>
      </c>
      <c r="M60" s="149" t="s">
        <v>54</v>
      </c>
      <c r="N60" s="149" t="s">
        <v>55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1172</v>
      </c>
      <c r="W60" s="135" t="s">
        <v>1173</v>
      </c>
      <c r="X60" s="152" t="s">
        <v>1046</v>
      </c>
      <c r="Y60" s="129" t="s">
        <v>1123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1216</v>
      </c>
      <c r="BK60" s="14" t="s">
        <v>1216</v>
      </c>
      <c r="BL60" s="13"/>
      <c r="BM60" s="12" t="s">
        <v>1049</v>
      </c>
      <c r="BN60" s="12" t="s">
        <v>1050</v>
      </c>
      <c r="BO60" s="130" t="s">
        <v>1051</v>
      </c>
      <c r="BP60" s="14" t="s">
        <v>602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t="14.45" hidden="1">
      <c r="A61" s="44" t="str">
        <f>D61&amp;B61</f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>IF(AND(BR61&lt;1,BS61&lt;1),"Produção e Intervalo",IF(BR61&lt;1,"Intervalo",IF(BS61&lt;1,"Produção","Aderente")))</f>
        <v>Aderente</v>
      </c>
      <c r="BR61" s="15" t="str">
        <f>IF(OR(B61="",F61=""),"*",AY61/P61)</f>
        <v>*</v>
      </c>
      <c r="BS61" s="15" t="str">
        <f>IF(OR(B61="",F61=""),"*",BA61/Q61)</f>
        <v>*</v>
      </c>
      <c r="BT61" s="157" t="str">
        <f t="shared" si="2"/>
        <v/>
      </c>
    </row>
    <row r="62" spans="1:72">
      <c r="A62" s="44" t="str">
        <f>D62&amp;B62</f>
        <v>A6046085</v>
      </c>
      <c r="B62" s="133">
        <v>46085</v>
      </c>
      <c r="C62" s="7">
        <f>IF(BS_CONTROLE[[#This Row],[DATA]]="","",WEEKNUM(BS_CONTROLE[[#This Row],[DATA]]))</f>
        <v>10</v>
      </c>
      <c r="D62" s="45" t="s">
        <v>697</v>
      </c>
      <c r="E62" s="185">
        <v>53</v>
      </c>
      <c r="F62" s="134" t="s">
        <v>623</v>
      </c>
      <c r="G62" s="8" t="str">
        <f>IF(D62="","*",VLOOKUP(F62,BS_ATIVIDADE[#All],3,FALSE))</f>
        <v>DETECÇÃO</v>
      </c>
      <c r="H62" s="135" t="s">
        <v>1217</v>
      </c>
      <c r="I62" s="135" t="s">
        <v>69</v>
      </c>
      <c r="J62" s="151">
        <v>74</v>
      </c>
      <c r="K62" s="151">
        <v>0</v>
      </c>
      <c r="L62" s="71">
        <v>166</v>
      </c>
      <c r="M62" s="149" t="s">
        <v>1218</v>
      </c>
      <c r="N62" s="149" t="s">
        <v>1218</v>
      </c>
      <c r="O62" s="135">
        <v>0.33333333333333331</v>
      </c>
      <c r="P62" s="135">
        <v>4.1666666666666664E-2</v>
      </c>
      <c r="Q62" s="71">
        <v>166</v>
      </c>
      <c r="R62" s="9" t="str">
        <f>IFERROR(_xlfn.XLOOKUP(F62, BS_ATIVIDADE[ATIVIDADE],BS_ATIVIDADE[UNIDADE] ), "*")</f>
        <v>KM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BASE_MAPA!$B$2:$B$408, BASE_MAPA!$G$2:$G$408), "ERRO")</f>
        <v>MARCO INICIAL - ALTO ARAGUAIA</v>
      </c>
      <c r="V62" s="143" t="s">
        <v>1092</v>
      </c>
      <c r="W62" s="135" t="s">
        <v>1190</v>
      </c>
      <c r="X62" s="152" t="s">
        <v>1046</v>
      </c>
      <c r="Y62" s="129" t="s">
        <v>1123</v>
      </c>
      <c r="Z62" s="129"/>
      <c r="AA62" s="71">
        <v>1</v>
      </c>
      <c r="AB62" s="59" t="s">
        <v>1047</v>
      </c>
      <c r="AC62" s="59"/>
      <c r="AD62" s="135">
        <v>0.29166666666666669</v>
      </c>
      <c r="AE62" s="71">
        <v>2720</v>
      </c>
      <c r="AF62" s="71" t="s">
        <v>602</v>
      </c>
      <c r="AG62" s="71" t="s">
        <v>602</v>
      </c>
      <c r="AH62" s="42"/>
      <c r="AI62" s="119" t="str">
        <f>IF(BS_CONTROLE[[#This Row],[Atividade]]=0, "-", BS_CONTROLE[[#This Row],[Atividade]])</f>
        <v>DETECÇÃO - RONDA 7 DIAS</v>
      </c>
      <c r="AJ62" s="8" t="str">
        <f>IF(D62="","*",VLOOKUP(AI62,BS_ATIVIDADE[#Data],3,FALSE))</f>
        <v>DETECÇÃO</v>
      </c>
      <c r="AK62" s="175" t="str">
        <f>IF(BS_CONTROLE[[#This Row],[Local - Partida]]=0, "-", BS_CONTROLE[[#This Row],[Local - Partida]])</f>
        <v>ZRWTMI</v>
      </c>
      <c r="AL62" s="175" t="str">
        <f>IF(BS_CONTROLE[[#This Row],[Local - Encerramento]]=0, "-", BS_CONTROLE[[#This Row],[Local - Encerramento]])</f>
        <v>TCE1</v>
      </c>
      <c r="AM62" s="175" t="str">
        <f>IF(BS_CONTROLE[[#This Row],[Entre - Estações]]=0, "-", BS_CONTROLE[[#This Row],[Entre - Estações]])</f>
        <v>TMITCE</v>
      </c>
      <c r="AN62" s="175" t="str">
        <f>IF(BS_CONTROLE[[#This Row],[SB]]=0, "-", BS_CONTROLE[[#This Row],[SB]])</f>
        <v>TMITCE</v>
      </c>
      <c r="AO62" s="176">
        <f>IF(BS_CONTROLE[[#This Row],[SUB]]=0, "-", BS_CONTROLE[[#This Row],[SUB]])</f>
        <v>74</v>
      </c>
      <c r="AP62" s="177" t="str">
        <f>IF(BS_CONTROLE[[#This Row],[KM - Inicio]]=0, "-", BS_CONTROLE[[#This Row],[KM - Inicio]])</f>
        <v>-</v>
      </c>
      <c r="AQ62" s="177">
        <f>IF(BS_CONTROLE[[#This Row],[KM - Fim]]=0, "-", BS_CONTROLE[[#This Row],[KM - Fim]])</f>
        <v>166</v>
      </c>
      <c r="AR62" s="32">
        <v>0.31666666666666665</v>
      </c>
      <c r="AS62" s="32">
        <v>0.32013888888888886</v>
      </c>
      <c r="AT62" s="32">
        <v>0.36180555555555555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4.1666666666666685E-2</v>
      </c>
      <c r="AZ62" s="11"/>
      <c r="BA62" s="60">
        <v>166</v>
      </c>
      <c r="BB62" s="9" t="str">
        <f>IFERROR(_xlfn.XLOOKUP(AI62, BS_ATIVIDADE[ATIVIDADE],BS_ATIVIDADE[UNIDADE] ), "*")</f>
        <v>KM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BASE_MAPA!$B$2:$B$408, BASE_MAPA!$G$2:$G$408), "ERRO")</f>
        <v>MARCO INICIAL - ALTO ARAGUAIA</v>
      </c>
      <c r="BF62" s="178" t="str">
        <f>IF(BS_CONTROLE[[#This Row],[Responsavel pelo boletim]]=0, "-", BS_CONTROLE[[#This Row],[Responsavel pelo boletim]])</f>
        <v>Daniel</v>
      </c>
      <c r="BG62" s="13"/>
      <c r="BH62" s="14">
        <v>2</v>
      </c>
      <c r="BI62" s="14"/>
      <c r="BJ62" s="14" t="s">
        <v>1219</v>
      </c>
      <c r="BK62" s="14" t="s">
        <v>1219</v>
      </c>
      <c r="BL62" s="13"/>
      <c r="BM62" s="12" t="s">
        <v>1085</v>
      </c>
      <c r="BN62" s="12" t="s">
        <v>1085</v>
      </c>
      <c r="BO62" s="130" t="s">
        <v>1085</v>
      </c>
      <c r="BP62" s="14" t="s">
        <v>602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1.0000000000000004</v>
      </c>
      <c r="BS62" s="15">
        <f>IF(OR(B62="",F62=""),"*",BA62/Q62)</f>
        <v>1</v>
      </c>
      <c r="BT62" s="157" t="str">
        <f t="shared" si="2"/>
        <v>OKOK</v>
      </c>
    </row>
    <row r="63" spans="1:72" ht="14.45" hidden="1">
      <c r="A63" s="44" t="str">
        <f>D63&amp;B63</f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>IF(AND(BR63&lt;1,BS63&lt;1),"Produção e Intervalo",IF(BR63&lt;1,"Intervalo",IF(BS63&lt;1,"Produção","Aderente")))</f>
        <v>Aderente</v>
      </c>
      <c r="BR63" s="15" t="str">
        <f>IF(OR(B63="",F63=""),"*",AY63/P63)</f>
        <v>*</v>
      </c>
      <c r="BS63" s="15" t="str">
        <f>IF(OR(B63="",F63=""),"*",BA63/Q63)</f>
        <v>*</v>
      </c>
      <c r="BT63" s="157" t="str">
        <f t="shared" si="2"/>
        <v/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>
      <c r="A65" s="44" t="str">
        <f>D65&amp;B65</f>
        <v>E1846085</v>
      </c>
      <c r="B65" s="133">
        <v>46085</v>
      </c>
      <c r="C65" s="7">
        <f>IF(BS_CONTROLE[[#This Row],[DATA]]="","",WEEKNUM(BS_CONTROLE[[#This Row],[DATA]]))</f>
        <v>10</v>
      </c>
      <c r="D65" s="45" t="s">
        <v>1120</v>
      </c>
      <c r="E65" s="185">
        <v>56</v>
      </c>
      <c r="F65" s="134" t="s">
        <v>604</v>
      </c>
      <c r="G65" s="8" t="str">
        <f>IF(D65="","*",VLOOKUP(F65,BS_ATIVIDADE[#All],3,FALSE))</f>
        <v>CAMINHÂO - SOLDA</v>
      </c>
      <c r="H65" s="135" t="s">
        <v>283</v>
      </c>
      <c r="I65" s="135" t="s">
        <v>283</v>
      </c>
      <c r="J65" s="151">
        <v>78</v>
      </c>
      <c r="K65" s="151">
        <v>177.376</v>
      </c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5" s="135">
        <v>0.35416666666666669</v>
      </c>
      <c r="P65" s="135">
        <v>0.125</v>
      </c>
      <c r="Q65" s="71">
        <v>3</v>
      </c>
      <c r="R65" s="9" t="str">
        <f>IFERROR(_xlfn.XLOOKUP(F65, BS_ATIVIDADE[ATIVIDADE],BS_ATIVIDADE[UNIDADE] ), "*")</f>
        <v>Nº DE SOLDA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199" t="str">
        <f>IFERROR(_xlfn.XLOOKUP(J65, BASE_MAPA!$B$2:$B$408, BASE_MAPA!$G$2:$G$408), "ERRO")</f>
        <v>ITIRAPINA - BAURU</v>
      </c>
      <c r="V65" s="143" t="s">
        <v>1220</v>
      </c>
      <c r="W65" s="135" t="s">
        <v>1122</v>
      </c>
      <c r="X65" s="152" t="s">
        <v>1046</v>
      </c>
      <c r="Y65" s="129" t="s">
        <v>1123</v>
      </c>
      <c r="Z65" s="129"/>
      <c r="AA65" s="71">
        <v>1</v>
      </c>
      <c r="AB65" s="59" t="s">
        <v>1047</v>
      </c>
      <c r="AC65" s="59"/>
      <c r="AD65" s="135">
        <v>0.29166666666666669</v>
      </c>
      <c r="AE65" s="71">
        <v>6252</v>
      </c>
      <c r="AF65" s="71"/>
      <c r="AG65" s="71"/>
      <c r="AH65" s="42"/>
      <c r="AI65" s="119" t="str">
        <f>IF(BS_CONTROLE[[#This Row],[Atividade]]=0, "-", BS_CONTROLE[[#This Row],[Atividade]])</f>
        <v>CAMINHÃO DE SOLDA</v>
      </c>
      <c r="AJ65" s="8" t="str">
        <f>IF(D65="","*",VLOOKUP(AI65,BS_ATIVIDADE[#Data],3,FALSE))</f>
        <v>CAMINHÂO - SOLDA</v>
      </c>
      <c r="AK65" s="175" t="str">
        <f>IF(BS_CONTROLE[[#This Row],[Local - Partida]]=0, "-", BS_CONTROLE[[#This Row],[Local - Partida]])</f>
        <v>ZIQZQY</v>
      </c>
      <c r="AL65" s="175" t="str">
        <f>IF(BS_CONTROLE[[#This Row],[Local - Encerramento]]=0, "-", BS_CONTROLE[[#This Row],[Local - Encerramento]])</f>
        <v>ZIQZQY</v>
      </c>
      <c r="AM65" s="175" t="str">
        <f>IF(BS_CONTROLE[[#This Row],[Entre - Estações]]=0, "-", BS_CONTROLE[[#This Row],[Entre - Estações]])</f>
        <v>ZIQ-ZQY</v>
      </c>
      <c r="AN65" s="175" t="str">
        <f>IF(BS_CONTROLE[[#This Row],[SB]]=0, "-", BS_CONTROLE[[#This Row],[SB]])</f>
        <v>ZIQZQY</v>
      </c>
      <c r="AO65" s="176">
        <f>IF(BS_CONTROLE[[#This Row],[SUB]]=0, "-", BS_CONTROLE[[#This Row],[SUB]])</f>
        <v>78</v>
      </c>
      <c r="AP65" s="177">
        <f>IF(BS_CONTROLE[[#This Row],[KM - Inicio]]=0, "-", BS_CONTROLE[[#This Row],[KM - Inicio]])</f>
        <v>177.376</v>
      </c>
      <c r="AQ65" s="177" t="str">
        <f>IF(BS_CONTROLE[[#This Row],[KM - Fim]]=0, "-", BS_CONTROLE[[#This Row],[KM - Fim]])</f>
        <v>-</v>
      </c>
      <c r="AR65" s="32">
        <v>0.35</v>
      </c>
      <c r="AS65" s="32">
        <v>0.37638888888888888</v>
      </c>
      <c r="AT65" s="32">
        <v>0.50416666666666665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0.12777777777777777</v>
      </c>
      <c r="AZ65" s="11"/>
      <c r="BA65" s="60">
        <v>4</v>
      </c>
      <c r="BB65" s="9" t="str">
        <f>IFERROR(_xlfn.XLOOKUP(AI65, BS_ATIVIDADE[ATIVIDADE],BS_ATIVIDADE[UNIDADE] ), "*")</f>
        <v>Nº DE SOLDA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200" t="str">
        <f>IFERROR(_xlfn.XLOOKUP(AO65, BASE_MAPA!$B$2:$B$408, BASE_MAPA!$G$2:$G$408), "ERRO")</f>
        <v>ITIRAPINA - BAURU</v>
      </c>
      <c r="BF65" s="178" t="str">
        <f>IF(BS_CONTROLE[[#This Row],[Responsavel pelo boletim]]=0, "-", BS_CONTROLE[[#This Row],[Responsavel pelo boletim]])</f>
        <v>Paulo</v>
      </c>
      <c r="BG65" s="13"/>
      <c r="BH65" s="14">
        <v>2</v>
      </c>
      <c r="BI65" s="14"/>
      <c r="BJ65" s="14" t="s">
        <v>1221</v>
      </c>
      <c r="BK65" s="14" t="s">
        <v>1222</v>
      </c>
      <c r="BL65" s="13"/>
      <c r="BM65" s="12" t="s">
        <v>1085</v>
      </c>
      <c r="BN65" s="12" t="s">
        <v>1085</v>
      </c>
      <c r="BO65" s="130" t="s">
        <v>1085</v>
      </c>
      <c r="BP65" s="14" t="s">
        <v>602</v>
      </c>
      <c r="BQ65" s="10" t="str">
        <f>IF(AND(BR65&lt;1,BS65&lt;1),"Produção e Intervalo",IF(BR65&lt;1,"Intervalo",IF(BS65&lt;1,"Produção","Aderente")))</f>
        <v>Aderente</v>
      </c>
      <c r="BR65" s="15">
        <f>IF(OR(B65="",F65=""),"*",AY65/P65)</f>
        <v>1.0222222222222221</v>
      </c>
      <c r="BS65" s="15">
        <f>IF(OR(B65="",F65=""),"*",BA65/Q65)</f>
        <v>1.3333333333333333</v>
      </c>
      <c r="BT65" s="157" t="str">
        <f t="shared" si="2"/>
        <v>OKOK</v>
      </c>
    </row>
    <row r="66" spans="1:72" ht="14.45" hidden="1">
      <c r="A66" s="44" t="str">
        <f>D66&amp;B66</f>
        <v>E1446085</v>
      </c>
      <c r="B66" s="133">
        <v>46085</v>
      </c>
      <c r="C66" s="7">
        <f>IF(BS_CONTROLE[[#This Row],[DATA]]="","",WEEKNUM(BS_CONTROLE[[#This Row],[DATA]]))</f>
        <v>10</v>
      </c>
      <c r="D66" s="45" t="s">
        <v>740</v>
      </c>
      <c r="E66" s="185">
        <v>57</v>
      </c>
      <c r="F66" s="134" t="s">
        <v>698</v>
      </c>
      <c r="G66" s="8" t="str">
        <f>IF(D66="","*",VLOOKUP(F66,BS_ATIVIDADE[#All],3,FALSE))</f>
        <v>MECANIZAÇÃO - ESMERILHADORA</v>
      </c>
      <c r="H66" s="135" t="s">
        <v>551</v>
      </c>
      <c r="I66" s="135" t="s">
        <v>564</v>
      </c>
      <c r="J66" s="151">
        <v>103</v>
      </c>
      <c r="K66" s="151">
        <v>2031</v>
      </c>
      <c r="L66" s="71" t="s">
        <v>602</v>
      </c>
      <c r="M66" s="149" t="s">
        <v>1126</v>
      </c>
      <c r="N66" s="149" t="s">
        <v>1127</v>
      </c>
      <c r="O66" s="135">
        <v>0.99930555555555556</v>
      </c>
      <c r="P66" s="135">
        <v>4.1666666666666664E-2</v>
      </c>
      <c r="Q66" s="71">
        <v>50000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6" s="199" t="str">
        <f>IFERROR(_xlfn.XLOOKUP(J66, BASE_MAPA!$B$2:$B$408, BASE_MAPA!$G$2:$G$408), "ERRO")</f>
        <v>OURO VERDE - LIGAÇÃO</v>
      </c>
      <c r="V66" s="143" t="s">
        <v>1065</v>
      </c>
      <c r="W66" s="135" t="s">
        <v>1066</v>
      </c>
      <c r="X66" s="152" t="s">
        <v>1185</v>
      </c>
      <c r="Y66" s="129"/>
      <c r="Z66" s="129"/>
      <c r="AA66" s="71">
        <v>1</v>
      </c>
      <c r="AB66" s="59" t="s">
        <v>1047</v>
      </c>
      <c r="AC66" s="59"/>
      <c r="AD66" s="135">
        <v>0.91666666666666663</v>
      </c>
      <c r="AE66" s="71">
        <v>6245</v>
      </c>
      <c r="AF66" s="71">
        <v>6246</v>
      </c>
      <c r="AG66" s="71" t="s">
        <v>602</v>
      </c>
      <c r="AH66" s="42" t="s">
        <v>1223</v>
      </c>
      <c r="AI66" s="119" t="str">
        <f>IF(BS_CONTROLE[[#This Row],[Atividade]]=0, "-", BS_CONTROLE[[#This Row],[Atividade]])</f>
        <v>MECANIZAÇÃO - ESMERILHADORA</v>
      </c>
      <c r="AJ66" s="8" t="str">
        <f>IF(D66="","*",VLOOKUP(AI66,BS_ATIVIDADE[#Data],3,FALSE))</f>
        <v>MECANIZAÇÃO - ESMERILHADORA</v>
      </c>
      <c r="AK66" s="175" t="str">
        <f>IF(BS_CONTROLE[[#This Row],[Local - Partida]]=0, "-", BS_CONTROLE[[#This Row],[Local - Partida]])</f>
        <v>PSS2</v>
      </c>
      <c r="AL66" s="175" t="str">
        <f>IF(BS_CONTROLE[[#This Row],[Local - Encerramento]]=0, "-", BS_CONTROLE[[#This Row],[Local - Encerramento]])</f>
        <v>PIT2</v>
      </c>
      <c r="AM66" s="175" t="str">
        <f>IF(BS_CONTROLE[[#This Row],[Entre - Estações]]=0, "-", BS_CONTROLE[[#This Row],[Entre - Estações]])</f>
        <v>PSS-PIT</v>
      </c>
      <c r="AN66" s="175" t="str">
        <f>IF(BS_CONTROLE[[#This Row],[SB]]=0, "-", BS_CONTROLE[[#This Row],[SB]])</f>
        <v>PSSPIT</v>
      </c>
      <c r="AO66" s="176">
        <f>IF(BS_CONTROLE[[#This Row],[SUB]]=0, "-", BS_CONTROLE[[#This Row],[SUB]])</f>
        <v>103</v>
      </c>
      <c r="AP66" s="177">
        <f>IF(BS_CONTROLE[[#This Row],[KM - Inicio]]=0, "-", BS_CONTROLE[[#This Row],[KM - Inicio]])</f>
        <v>2031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6" s="200" t="str">
        <f>IFERROR(_xlfn.XLOOKUP(AO66, BASE_MAPA!$B$2:$B$408, BASE_MAPA!$G$2:$G$408), "ERRO")</f>
        <v>OURO VERDE - LIGAÇÃO</v>
      </c>
      <c r="BF66" s="178" t="str">
        <f>IF(BS_CONTROLE[[#This Row],[Responsavel pelo boletim]]=0, "-", BS_CONTROLE[[#This Row],[Responsavel pelo boletim]])</f>
        <v>Fernanda</v>
      </c>
      <c r="BG66" s="13"/>
      <c r="BH66" s="14"/>
      <c r="BI66" s="14"/>
      <c r="BJ66" s="14" t="s">
        <v>1224</v>
      </c>
      <c r="BK66" s="14" t="s">
        <v>1224</v>
      </c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>A60</v>
      </c>
      <c r="B68" s="133"/>
      <c r="C68" s="7" t="str">
        <f>IF(BS_CONTROLE[[#This Row],[DATA]]="","",WEEKNUM(BS_CONTROLE[[#This Row],[DATA]]))</f>
        <v/>
      </c>
      <c r="D68" s="45" t="s">
        <v>697</v>
      </c>
      <c r="E68" s="185">
        <v>59</v>
      </c>
      <c r="F68" s="134" t="s">
        <v>623</v>
      </c>
      <c r="G68" s="8" t="str">
        <f>IF(D68="","*",VLOOKUP(F68,BS_ATIVIDADE[#All],3,FALSE))</f>
        <v>DETECÇÃO</v>
      </c>
      <c r="H68" s="135" t="s">
        <v>168</v>
      </c>
      <c r="I68" s="135" t="s">
        <v>229</v>
      </c>
      <c r="J68" s="151">
        <v>98</v>
      </c>
      <c r="K68" s="151">
        <v>503</v>
      </c>
      <c r="L68" s="71" t="s">
        <v>602</v>
      </c>
      <c r="M68" s="149" t="s">
        <v>170</v>
      </c>
      <c r="N68" s="149" t="s">
        <v>1225</v>
      </c>
      <c r="O68" s="135">
        <v>0.33333333333333331</v>
      </c>
      <c r="P68" s="135">
        <v>4.1666666666666664E-2</v>
      </c>
      <c r="Q68" s="71">
        <v>250</v>
      </c>
      <c r="R68" s="9" t="str">
        <f>IFERROR(_xlfn.XLOOKUP(F68, BS_ATIVIDADE[ATIVIDADE],BS_ATIVIDADE[UNIDADE] ), "*")</f>
        <v>KM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199" t="str">
        <f>IFERROR(_xlfn.XLOOKUP(J68, BASE_MAPA!$B$2:$B$408, BASE_MAPA!$G$2:$G$408), "ERRO")</f>
        <v>ALTO ARAGUAIA - RONDONOPOLIS</v>
      </c>
      <c r="V68" s="143" t="s">
        <v>1092</v>
      </c>
      <c r="W68" s="135" t="s">
        <v>1181</v>
      </c>
      <c r="X68" s="152" t="s">
        <v>1046</v>
      </c>
      <c r="Y68" s="129"/>
      <c r="Z68" s="129"/>
      <c r="AA68" s="71">
        <v>1</v>
      </c>
      <c r="AB68" s="59" t="s">
        <v>1047</v>
      </c>
      <c r="AC68" s="59"/>
      <c r="AD68" s="135">
        <v>0.29166666666666669</v>
      </c>
      <c r="AE68" s="71">
        <v>5487</v>
      </c>
      <c r="AF68" s="71" t="s">
        <v>602</v>
      </c>
      <c r="AG68" s="71" t="s">
        <v>602</v>
      </c>
      <c r="AH68" s="42"/>
      <c r="AI68" s="119" t="str">
        <f>IF(BS_CONTROLE[[#This Row],[Atividade]]=0, "-", BS_CONTROLE[[#This Row],[Atividade]])</f>
        <v>DETECÇÃO - RONDA 7 DIAS</v>
      </c>
      <c r="AJ68" s="8" t="str">
        <f>IF(D68="","*",VLOOKUP(AI68,BS_ATIVIDADE[#Data],3,FALSE))</f>
        <v>DETECÇÃO</v>
      </c>
      <c r="AK68" s="175" t="str">
        <f>IF(BS_CONTROLE[[#This Row],[Local - Partida]]=0, "-", BS_CONTROLE[[#This Row],[Local - Partida]])</f>
        <v>TGR512</v>
      </c>
      <c r="AL68" s="175" t="str">
        <f>IF(BS_CONTROLE[[#This Row],[Local - Encerramento]]=0, "-", BS_CONTROLE[[#This Row],[Local - Encerramento]])</f>
        <v>744TEX</v>
      </c>
      <c r="AM68" s="175" t="str">
        <f>IF(BS_CONTROLE[[#This Row],[Entre - Estações]]=0, "-", BS_CONTROLE[[#This Row],[Entre - Estações]])</f>
        <v>TGR-TRO</v>
      </c>
      <c r="AN68" s="175" t="str">
        <f>IF(BS_CONTROLE[[#This Row],[SB]]=0, "-", BS_CONTROLE[[#This Row],[SB]])</f>
        <v>TGRTRO</v>
      </c>
      <c r="AO68" s="176">
        <f>IF(BS_CONTROLE[[#This Row],[SUB]]=0, "-", BS_CONTROLE[[#This Row],[SUB]])</f>
        <v>98</v>
      </c>
      <c r="AP68" s="177">
        <f>IF(BS_CONTROLE[[#This Row],[KM - Inicio]]=0, "-", BS_CONTROLE[[#This Row],[KM - Inicio]])</f>
        <v>503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>
        <f>IF(D68="","*",IFERROR(IF(ISODD(COUNT(AS68:AX68)),"ERRO",SUM((AT68-AS68),(AV68-AU68),(AX68-AW68))),"ERRO"))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KM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200" t="str">
        <f>IFERROR(_xlfn.XLOOKUP(AO68, BASE_MAPA!$B$2:$B$408, BASE_MAPA!$G$2:$G$408), "ERRO")</f>
        <v>ALTO ARAGUAIA - RONDONOPOLIS</v>
      </c>
      <c r="BF68" s="178" t="str">
        <f>IF(BS_CONTROLE[[#This Row],[Responsavel pelo boletim]]=0, "-", BS_CONTROLE[[#This Row],[Responsavel pelo boletim]])</f>
        <v>Daniel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>W7046086</v>
      </c>
      <c r="B70" s="133">
        <v>46086</v>
      </c>
      <c r="C70" s="7">
        <f>IF(BS_CONTROLE[[#This Row],[DATA]]="","",WEEKNUM(BS_CONTROLE[[#This Row],[DATA]]))</f>
        <v>10</v>
      </c>
      <c r="D70" s="45" t="s">
        <v>840</v>
      </c>
      <c r="E70" s="185">
        <v>61</v>
      </c>
      <c r="F70" s="134" t="s">
        <v>777</v>
      </c>
      <c r="G70" s="8" t="str">
        <f>IF(D70="","*",VLOOKUP(F70,BS_ATIVIDADE[#All],3,FALSE))</f>
        <v>PEDRA</v>
      </c>
      <c r="H70" s="135" t="s">
        <v>166</v>
      </c>
      <c r="I70" s="135" t="s">
        <v>166</v>
      </c>
      <c r="J70" s="151">
        <v>74</v>
      </c>
      <c r="K70" s="151">
        <v>444.72500000000002</v>
      </c>
      <c r="L70" s="71">
        <v>440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0" s="135">
        <v>0.41666666666666669</v>
      </c>
      <c r="P70" s="135">
        <v>8.3333333333333329E-2</v>
      </c>
      <c r="Q70" s="71">
        <v>10</v>
      </c>
      <c r="R70" s="9" t="str">
        <f>IFERROR(_xlfn.XLOOKUP(F70, BS_ATIVIDADE[ATIVIDADE],BS_ATIVIDADE[UNIDADE] ), "*")</f>
        <v>VAGÕES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199" t="str">
        <f>IFERROR(_xlfn.XLOOKUP(J70, BASE_MAPA!$B$2:$B$408, BASE_MAPA!$G$2:$G$408), "ERRO")</f>
        <v>MARCO INICIAL - ALTO ARAGUAIA</v>
      </c>
      <c r="V70" s="143" t="s">
        <v>1080</v>
      </c>
      <c r="W70" s="135" t="s">
        <v>1081</v>
      </c>
      <c r="X70" s="152" t="s">
        <v>1046</v>
      </c>
      <c r="Y70" s="129"/>
      <c r="Z70" s="129"/>
      <c r="AA70" s="71" t="s">
        <v>1226</v>
      </c>
      <c r="AB70" s="59" t="s">
        <v>1047</v>
      </c>
      <c r="AC70" s="59"/>
      <c r="AD70" s="135">
        <v>0.29166666666666669</v>
      </c>
      <c r="AE70" s="71">
        <v>9292</v>
      </c>
      <c r="AF70" s="71">
        <v>9425</v>
      </c>
      <c r="AG70" s="71">
        <v>7632</v>
      </c>
      <c r="AH70" s="42"/>
      <c r="AI70" s="119" t="str">
        <f>IF(BS_CONTROLE[[#This Row],[Atividade]]=0, "-", BS_CONTROLE[[#This Row],[Atividade]])</f>
        <v>PDM - PEDRA - DESCARGA</v>
      </c>
      <c r="AJ70" s="8" t="str">
        <f>IF(D70="","*",VLOOKUP(AI70,BS_ATIVIDADE[#Data],3,FALSE))</f>
        <v>PEDRA</v>
      </c>
      <c r="AK70" s="175" t="str">
        <f>IF(BS_CONTROLE[[#This Row],[Local - Partida]]=0, "-", BS_CONTROLE[[#This Row],[Local - Partida]])</f>
        <v>TGR2</v>
      </c>
      <c r="AL70" s="175" t="str">
        <f>IF(BS_CONTROLE[[#This Row],[Local - Encerramento]]=0, "-", BS_CONTROLE[[#This Row],[Local - Encerramento]])</f>
        <v>TGR2</v>
      </c>
      <c r="AM70" s="175" t="str">
        <f>IF(BS_CONTROLE[[#This Row],[Entre - Estações]]=0, "-", BS_CONTROLE[[#This Row],[Entre - Estações]])</f>
        <v>TPC-TVL</v>
      </c>
      <c r="AN70" s="175" t="str">
        <f>IF(BS_CONTROLE[[#This Row],[SB]]=0, "-", BS_CONTROLE[[#This Row],[SB]])</f>
        <v>440TVL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444.72500000000002</v>
      </c>
      <c r="AQ70" s="177">
        <f>IF(BS_CONTROLE[[#This Row],[KM - Fim]]=0, "-", BS_CONTROLE[[#This Row],[KM - Fim]])</f>
        <v>440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IF(D70="","*",IFERROR(IF(ISODD(COUNT(AS70:AX70)),"ERRO",SUM((AT70-AS70),(AV70-AU70),(AX70-AW70))),"ERRO"))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VAGÕES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Elton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Produção e Intervalo</v>
      </c>
      <c r="BR70" s="15">
        <f t="shared" si="4"/>
        <v>0</v>
      </c>
      <c r="BS70" s="15">
        <f t="shared" si="5"/>
        <v>0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>ELSON (TF-526)46086</v>
      </c>
      <c r="B72" s="133">
        <v>46086</v>
      </c>
      <c r="C72" s="7">
        <f>IF(BS_CONTROLE[[#This Row],[DATA]]="","",WEEKNUM(BS_CONTROLE[[#This Row],[DATA]]))</f>
        <v>10</v>
      </c>
      <c r="D72" s="45" t="s">
        <v>894</v>
      </c>
      <c r="E72" s="185">
        <v>63</v>
      </c>
      <c r="F72" s="134" t="s">
        <v>784</v>
      </c>
      <c r="G72" s="8" t="str">
        <f>IF(D72="","*",VLOOKUP(F72,BS_ATIVIDADE[#All],3,FALSE))</f>
        <v>SOLDA</v>
      </c>
      <c r="H72" s="135" t="s">
        <v>602</v>
      </c>
      <c r="I72" s="135" t="s">
        <v>602</v>
      </c>
      <c r="J72" s="151">
        <v>74</v>
      </c>
      <c r="K72" s="151">
        <v>403.5</v>
      </c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2" s="149" t="s">
        <v>141</v>
      </c>
      <c r="O72" s="135">
        <v>0.375</v>
      </c>
      <c r="P72" s="135">
        <v>8.3333333333333329E-2</v>
      </c>
      <c r="Q72" s="71">
        <v>2</v>
      </c>
      <c r="R72" s="9" t="str">
        <f>IFERROR(_xlfn.XLOOKUP(F72, BS_ATIVIDADE[ATIVIDADE],BS_ATIVIDADE[UNIDADE] ), "*")</f>
        <v>Nº DE SOLDA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2" s="199" t="str">
        <f>IFERROR(_xlfn.XLOOKUP(J72, BASE_MAPA!$B$2:$B$408, BASE_MAPA!$G$2:$G$408), "ERRO")</f>
        <v>MARCO INICIAL - ALTO ARAGUAIA</v>
      </c>
      <c r="V72" s="143" t="s">
        <v>1086</v>
      </c>
      <c r="W72" s="135" t="s">
        <v>1045</v>
      </c>
      <c r="X72" s="152" t="s">
        <v>1046</v>
      </c>
      <c r="Y72" s="129"/>
      <c r="Z72" s="129"/>
      <c r="AA72" s="71"/>
      <c r="AB72" s="59"/>
      <c r="AC72" s="59"/>
      <c r="AD72" s="135" t="s">
        <v>602</v>
      </c>
      <c r="AE72" s="71" t="s">
        <v>602</v>
      </c>
      <c r="AF72" s="71" t="s">
        <v>602</v>
      </c>
      <c r="AG72" s="71" t="s">
        <v>602</v>
      </c>
      <c r="AH72" s="42"/>
      <c r="AI72" s="119" t="str">
        <f>IF(BS_CONTROLE[[#This Row],[Atividade]]=0, "-", BS_CONTROLE[[#This Row],[Atividade]])</f>
        <v>PDM - SOLDA</v>
      </c>
      <c r="AJ72" s="8" t="str">
        <f>IF(D72="","*",VLOOKUP(AI72,BS_ATIVIDADE[#Data],3,FALSE))</f>
        <v>SOLDA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TOM</v>
      </c>
      <c r="AN72" s="175" t="str">
        <f>IF(BS_CONTROLE[[#This Row],[SB]]=0, "-", BS_CONTROLE[[#This Row],[SB]])</f>
        <v>TOM2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403.5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/>
      <c r="BB72" s="9" t="str">
        <f>IFERROR(_xlfn.XLOOKUP(AI72, BS_ATIVIDADE[ATIVIDADE],BS_ATIVIDADE[UNIDADE] ), "*")</f>
        <v>Nº DE SOLDA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Elson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Produção e Intervalo</v>
      </c>
      <c r="BR72" s="15">
        <f t="shared" si="4"/>
        <v>0</v>
      </c>
      <c r="BS72" s="15">
        <f t="shared" si="5"/>
        <v>0</v>
      </c>
      <c r="BT72" s="157" t="str">
        <f t="shared" si="2"/>
        <v/>
      </c>
    </row>
    <row r="73" spans="1:72" ht="14.45" hidden="1">
      <c r="A73" s="44" t="str">
        <f t="shared" si="1"/>
        <v>A6046086</v>
      </c>
      <c r="B73" s="133">
        <v>46086</v>
      </c>
      <c r="C73" s="7">
        <f>IF(BS_CONTROLE[[#This Row],[DATA]]="","",WEEKNUM(BS_CONTROLE[[#This Row],[DATA]]))</f>
        <v>10</v>
      </c>
      <c r="D73" s="45" t="s">
        <v>697</v>
      </c>
      <c r="E73" s="185">
        <v>64</v>
      </c>
      <c r="F73" s="134" t="s">
        <v>623</v>
      </c>
      <c r="G73" s="8" t="str">
        <f>IF(D73="","*",VLOOKUP(F73,BS_ATIVIDADE[#All],3,FALSE))</f>
        <v>DETECÇÃO</v>
      </c>
      <c r="H73" s="135" t="s">
        <v>94</v>
      </c>
      <c r="I73" s="135" t="s">
        <v>168</v>
      </c>
      <c r="J73" s="151">
        <v>74</v>
      </c>
      <c r="K73" s="151">
        <v>290.7</v>
      </c>
      <c r="L73" s="71" t="s">
        <v>602</v>
      </c>
      <c r="M73" s="149" t="s">
        <v>21</v>
      </c>
      <c r="N73" s="149" t="s">
        <v>1227</v>
      </c>
      <c r="O73" s="135">
        <v>0.33333333333333331</v>
      </c>
      <c r="P73" s="135">
        <v>4.1666666666666664E-2</v>
      </c>
      <c r="Q73" s="71">
        <v>210</v>
      </c>
      <c r="R73" s="9" t="str">
        <f>IFERROR(_xlfn.XLOOKUP(F73, BS_ATIVIDADE[ATIVIDADE],BS_ATIVIDADE[UNIDADE] ), "*")</f>
        <v>KM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3" s="199" t="str">
        <f>IFERROR(_xlfn.XLOOKUP(J73, BASE_MAPA!$B$2:$B$408, BASE_MAPA!$G$2:$G$408), "ERRO")</f>
        <v>MARCO INICIAL - ALTO ARAGUAIA</v>
      </c>
      <c r="V73" s="143" t="s">
        <v>1092</v>
      </c>
      <c r="W73" s="135" t="s">
        <v>1228</v>
      </c>
      <c r="X73" s="152" t="s">
        <v>1046</v>
      </c>
      <c r="Y73" s="129"/>
      <c r="Z73" s="129"/>
      <c r="AA73" s="71">
        <v>1</v>
      </c>
      <c r="AB73" s="59" t="s">
        <v>1047</v>
      </c>
      <c r="AC73" s="59"/>
      <c r="AD73" s="135">
        <v>0.29166666666666669</v>
      </c>
      <c r="AE73" s="71">
        <v>5487</v>
      </c>
      <c r="AF73" s="71" t="s">
        <v>602</v>
      </c>
      <c r="AG73" s="71" t="s">
        <v>602</v>
      </c>
      <c r="AH73" s="42"/>
      <c r="AI73" s="119" t="str">
        <f>IF(BS_CONTROLE[[#This Row],[Atividade]]=0, "-", BS_CONTROLE[[#This Row],[Atividade]])</f>
        <v>DETECÇÃO - RONDA 7 DIAS</v>
      </c>
      <c r="AJ73" s="8" t="str">
        <f>IF(D73="","*",VLOOKUP(AI73,BS_ATIVIDADE[#Data],3,FALSE))</f>
        <v>DETECÇÃO</v>
      </c>
      <c r="AK73" s="175" t="str">
        <f>IF(BS_CONTROLE[[#This Row],[Local - Partida]]=0, "-", BS_CONTROLE[[#This Row],[Local - Partida]])</f>
        <v>TCS291</v>
      </c>
      <c r="AL73" s="175" t="str">
        <f>IF(BS_CONTROLE[[#This Row],[Local - Encerramento]]=0, "-", BS_CONTROLE[[#This Row],[Local - Encerramento]])</f>
        <v>TGR512</v>
      </c>
      <c r="AM73" s="175" t="str">
        <f>IF(BS_CONTROLE[[#This Row],[Entre - Estações]]=0, "-", BS_CONTROLE[[#This Row],[Entre - Estações]])</f>
        <v>TCS-TGR</v>
      </c>
      <c r="AN73" s="175" t="str">
        <f>IF(BS_CONTROLE[[#This Row],[SB]]=0, "-", BS_CONTROLE[[#This Row],[SB]])</f>
        <v>TCSTGR</v>
      </c>
      <c r="AO73" s="176">
        <f>IF(BS_CONTROLE[[#This Row],[SUB]]=0, "-", BS_CONTROLE[[#This Row],[SUB]])</f>
        <v>74</v>
      </c>
      <c r="AP73" s="177">
        <f>IF(BS_CONTROLE[[#This Row],[KM - Inicio]]=0, "-", BS_CONTROLE[[#This Row],[KM - Inicio]])</f>
        <v>290.7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IF(D73="","*",IFERROR(IF(ISODD(COUNT(AS73:AX73)),"ERRO",SUM((AT73-AS73),(AV73-AU73),(AX73-AW73))),"ERRO"))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KM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3" s="200" t="str">
        <f>IFERROR(_xlfn.XLOOKUP(AO73, BASE_MAPA!$B$2:$B$408, BASE_MAPA!$G$2:$G$408), "ERRO")</f>
        <v>MARCO INICIAL - ALTO ARAGUAIA</v>
      </c>
      <c r="BF73" s="178" t="str">
        <f>IF(BS_CONTROLE[[#This Row],[Responsavel pelo boletim]]=0, "-", BS_CONTROLE[[#This Row],[Responsavel pelo boletim]])</f>
        <v>Daniel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Produção e Intervalo</v>
      </c>
      <c r="BR73" s="15">
        <f t="shared" si="4"/>
        <v>0</v>
      </c>
      <c r="BS73" s="15">
        <f t="shared" si="5"/>
        <v>0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7">D75&amp;B75</f>
        <v>V4846086</v>
      </c>
      <c r="B75" s="133">
        <v>46086</v>
      </c>
      <c r="C75" s="7">
        <f>IF(BS_CONTROLE[[#This Row],[DATA]]="","",WEEKNUM(BS_CONTROLE[[#This Row],[DATA]]))</f>
        <v>10</v>
      </c>
      <c r="D75" s="45" t="s">
        <v>774</v>
      </c>
      <c r="E75" s="185">
        <v>49</v>
      </c>
      <c r="F75" s="134" t="s">
        <v>733</v>
      </c>
      <c r="G75" s="8" t="str">
        <f>IF(D75="","*",VLOOKUP(F75,BS_ATIVIDADE[#All],3,FALSE))</f>
        <v>MODERNIZAÇÃO</v>
      </c>
      <c r="H75" s="135" t="s">
        <v>80</v>
      </c>
      <c r="I75" s="135" t="s">
        <v>80</v>
      </c>
      <c r="J75" s="151">
        <v>74</v>
      </c>
      <c r="K75" s="151">
        <v>237.47200000000001</v>
      </c>
      <c r="L75" s="71">
        <v>242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4.1666666666666664E-2</v>
      </c>
      <c r="Q75" s="71">
        <v>375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1113</v>
      </c>
      <c r="W75" s="135" t="s">
        <v>1212</v>
      </c>
      <c r="X75" s="152" t="s">
        <v>1046</v>
      </c>
      <c r="Y75" s="129" t="s">
        <v>1123</v>
      </c>
      <c r="Z75" s="129"/>
      <c r="AA75" s="71">
        <v>1</v>
      </c>
      <c r="AB75" s="59" t="s">
        <v>1047</v>
      </c>
      <c r="AC75" s="59"/>
      <c r="AD75" s="135">
        <v>0.29166666666666669</v>
      </c>
      <c r="AE75" s="71">
        <v>6248</v>
      </c>
      <c r="AF75" s="71" t="s">
        <v>602</v>
      </c>
      <c r="AG75" s="71" t="s">
        <v>602</v>
      </c>
      <c r="AH75" s="42"/>
      <c r="AI75" s="119" t="str">
        <f>IF(BS_CONTROLE[[#This Row],[Atividade]]=0, "-", BS_CONTROLE[[#This Row],[Atividade]])</f>
        <v>MODERNIZAÇÃO - SOCADORA</v>
      </c>
      <c r="AJ75" s="8" t="str">
        <f>IF(D75="","*",VLOOKUP(AI75,BS_ATIVIDADE[#Data],3,FALSE))</f>
        <v>MODERNIZAÇÃO</v>
      </c>
      <c r="AK75" s="175" t="str">
        <f>IF(BS_CONTROLE[[#This Row],[Local - Partida]]=0, "-", BS_CONTROLE[[#This Row],[Local - Partida]])</f>
        <v>TVI2</v>
      </c>
      <c r="AL75" s="175" t="str">
        <f>IF(BS_CONTROLE[[#This Row],[Local - Encerramento]]=0, "-", BS_CONTROLE[[#This Row],[Local - Encerramento]])</f>
        <v>TVI2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237.47200000000001</v>
      </c>
      <c r="AQ75" s="177">
        <f>IF(BS_CONTROLE[[#This Row],[KM - Fim]]=0, "-", BS_CONTROLE[[#This Row],[KM - Fim]])</f>
        <v>242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8">IF(AND(BR75&lt;1,BS75&lt;1),"Produção e Intervalo",IF(BR75&lt;1,"Intervalo",IF(BS75&lt;1,"Produção","Aderente")))</f>
        <v>Produção e Intervalo</v>
      </c>
      <c r="BR75" s="15">
        <f t="shared" ref="BR75:BR138" si="9">IF(OR(B75="",F75=""),"*",AY75/P75)</f>
        <v>0</v>
      </c>
      <c r="BS75" s="15">
        <f t="shared" ref="BS75:BS138" si="10">IF(OR(B75="",F75=""),"*",BA75/Q75)</f>
        <v>0</v>
      </c>
      <c r="BT75" s="157" t="str">
        <f t="shared" ref="BT75:BT138" si="11">IF(BN75="","",SUBSTITUTE(BM75," ","")&amp;SUBSTITUTE(BN75," ",""))</f>
        <v/>
      </c>
    </row>
    <row r="76" spans="1:72" ht="14.45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Aderente</v>
      </c>
      <c r="BR76" s="15" t="str">
        <f t="shared" si="9"/>
        <v>*</v>
      </c>
      <c r="BS76" s="15" t="str">
        <f t="shared" si="10"/>
        <v>*</v>
      </c>
      <c r="BT76" s="157" t="str">
        <f t="shared" si="11"/>
        <v/>
      </c>
    </row>
    <row r="77" spans="1:72" ht="14.45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t="14.45" hidden="1">
      <c r="A78" s="44" t="str">
        <f t="shared" si="7"/>
        <v>BRUNO (TF-525)46086</v>
      </c>
      <c r="B78" s="133">
        <v>46086</v>
      </c>
      <c r="C78" s="7">
        <f>IF(BS_CONTROLE[[#This Row],[DATA]]="","",WEEKNUM(BS_CONTROLE[[#This Row],[DATA]]))</f>
        <v>10</v>
      </c>
      <c r="D78" s="45" t="s">
        <v>869</v>
      </c>
      <c r="E78" s="185">
        <v>69</v>
      </c>
      <c r="F78" s="134" t="s">
        <v>784</v>
      </c>
      <c r="G78" s="8" t="str">
        <f>IF(D78="","*",VLOOKUP(F78,BS_ATIVIDADE[#All],3,FALSE))</f>
        <v>SOLDA</v>
      </c>
      <c r="H78" s="135" t="s">
        <v>602</v>
      </c>
      <c r="I78" s="135" t="s">
        <v>602</v>
      </c>
      <c r="J78" s="151">
        <v>74</v>
      </c>
      <c r="K78" s="151">
        <v>234.5</v>
      </c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1106</v>
      </c>
      <c r="W78" s="135" t="s">
        <v>1229</v>
      </c>
      <c r="X78" s="152" t="s">
        <v>1046</v>
      </c>
      <c r="Y78" s="129"/>
      <c r="Z78" s="129"/>
      <c r="AA78" s="71"/>
      <c r="AB78" s="59"/>
      <c r="AC78" s="59"/>
      <c r="AD78" s="135" t="s">
        <v>602</v>
      </c>
      <c r="AE78" s="71" t="s">
        <v>602</v>
      </c>
      <c r="AF78" s="71" t="s">
        <v>602</v>
      </c>
      <c r="AG78" s="71" t="s">
        <v>602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TVI-TJA</v>
      </c>
      <c r="AN78" s="175" t="str">
        <f>IF(BS_CONTROLE[[#This Row],[SB]]=0, "-", BS_CONTROLE[[#This Row],[SB]])</f>
        <v>TVI239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234.5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Bruno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 ht="14.45" hidden="1">
      <c r="A79" s="44" t="str">
        <f t="shared" si="7"/>
        <v>W48</v>
      </c>
      <c r="B79" s="133"/>
      <c r="C79" s="7" t="str">
        <f>IF(BS_CONTROLE[[#This Row],[DATA]]="","",WEEKNUM(BS_CONTROLE[[#This Row],[DATA]]))</f>
        <v/>
      </c>
      <c r="D79" s="45" t="s">
        <v>830</v>
      </c>
      <c r="E79" s="185">
        <v>70</v>
      </c>
      <c r="F79" s="134" t="s">
        <v>691</v>
      </c>
      <c r="G79" s="8" t="str">
        <f>IF(D79="","*",VLOOKUP(F79,BS_ATIVIDADE[#All],3,FALSE))</f>
        <v>MECANIZAÇÃO - DOL</v>
      </c>
      <c r="H79" s="135" t="s">
        <v>56</v>
      </c>
      <c r="I79" s="135" t="s">
        <v>54</v>
      </c>
      <c r="J79" s="151">
        <v>74</v>
      </c>
      <c r="K79" s="151">
        <v>109</v>
      </c>
      <c r="L79" s="71" t="s">
        <v>602</v>
      </c>
      <c r="M79" s="149" t="s">
        <v>54</v>
      </c>
      <c r="N79" s="149" t="s">
        <v>55</v>
      </c>
      <c r="O79" s="135">
        <v>0.375</v>
      </c>
      <c r="P79" s="135">
        <v>4.1666666666666664E-2</v>
      </c>
      <c r="Q79" s="71">
        <v>1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BASE_MAPA!$B$2:$B$408, BASE_MAPA!$G$2:$G$408), "ERRO")</f>
        <v>MARCO INICIAL - ALTO ARAGUAIA</v>
      </c>
      <c r="V79" s="143" t="s">
        <v>1172</v>
      </c>
      <c r="W79" s="135" t="s">
        <v>1173</v>
      </c>
      <c r="X79" s="152" t="s">
        <v>1046</v>
      </c>
      <c r="Y79" s="129"/>
      <c r="Z79" s="129"/>
      <c r="AA79" s="71">
        <v>1</v>
      </c>
      <c r="AB79" s="59" t="s">
        <v>1047</v>
      </c>
      <c r="AC79" s="59"/>
      <c r="AD79" s="135">
        <v>0.29166666666666669</v>
      </c>
      <c r="AE79" s="71">
        <v>6202</v>
      </c>
      <c r="AF79" s="71">
        <v>6203</v>
      </c>
      <c r="AG79" s="71" t="s">
        <v>602</v>
      </c>
      <c r="AH79" s="42"/>
      <c r="AI79" s="119" t="str">
        <f>IF(BS_CONTROLE[[#This Row],[Atividade]]=0, "-", BS_CONTROLE[[#This Row],[Atividade]])</f>
        <v>MECANIZAÇÃO - DOL</v>
      </c>
      <c r="AJ79" s="8" t="str">
        <f>IF(D79="","*",VLOOKUP(AI79,BS_ATIVIDADE[#Data],3,FALSE))</f>
        <v>MECANIZAÇÃO - DOL</v>
      </c>
      <c r="AK79" s="175" t="str">
        <f>IF(BS_CONTROLE[[#This Row],[Local - Partida]]=0, "-", BS_CONTROLE[[#This Row],[Local - Partida]])</f>
        <v>TIN2</v>
      </c>
      <c r="AL79" s="175" t="str">
        <f>IF(BS_CONTROLE[[#This Row],[Local - Encerramento]]=0, "-", BS_CONTROLE[[#This Row],[Local - Encerramento]])</f>
        <v>TIN</v>
      </c>
      <c r="AM79" s="175" t="str">
        <f>IF(BS_CONTROLE[[#This Row],[Entre - Estações]]=0, "-", BS_CONTROLE[[#This Row],[Entre - Estações]])</f>
        <v>TIN</v>
      </c>
      <c r="AN79" s="175" t="str">
        <f>IF(BS_CONTROLE[[#This Row],[SB]]=0, "-", BS_CONTROLE[[#This Row],[SB]])</f>
        <v>TIN1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109</v>
      </c>
      <c r="AQ79" s="177" t="str">
        <f>IF(BS_CONTROLE[[#This Row],[KM - Fim]]=0, "-", BS_CONTROLE[[#This Row],[KM - Fim]])</f>
        <v>-</v>
      </c>
      <c r="AR79" s="32">
        <v>0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BASE_MAPA!$B$2:$B$408, BASE_MAPA!$G$2:$G$408), "ERRO")</f>
        <v>MARCO INICIAL - ALTO ARAGUAIA</v>
      </c>
      <c r="BF79" s="178" t="str">
        <f>IF(BS_CONTROLE[[#This Row],[Responsavel pelo boletim]]=0, "-", BS_CONTROLE[[#This Row],[Responsavel pelo boletim]])</f>
        <v>Douglas/ Rodrigo</v>
      </c>
      <c r="BG79" s="13"/>
      <c r="BH79" s="14">
        <v>0</v>
      </c>
      <c r="BI79" s="14"/>
      <c r="BJ79" s="14" t="s">
        <v>1230</v>
      </c>
      <c r="BK79" s="14" t="s">
        <v>1230</v>
      </c>
      <c r="BL79" s="13"/>
      <c r="BM79" s="12" t="s">
        <v>1049</v>
      </c>
      <c r="BN79" s="12" t="s">
        <v>1050</v>
      </c>
      <c r="BO79" s="130" t="s">
        <v>1051</v>
      </c>
      <c r="BP79" s="14" t="s">
        <v>602</v>
      </c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>MecanizaçãoAtivos</v>
      </c>
    </row>
    <row r="80" spans="1:72" ht="14.45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 ht="14.45" hidden="1">
      <c r="A81" s="44" t="str">
        <f t="shared" si="7"/>
        <v>E1846086</v>
      </c>
      <c r="B81" s="133">
        <v>46086</v>
      </c>
      <c r="C81" s="7">
        <f>IF(BS_CONTROLE[[#This Row],[DATA]]="","",WEEKNUM(BS_CONTROLE[[#This Row],[DATA]]))</f>
        <v>10</v>
      </c>
      <c r="D81" s="45" t="s">
        <v>1120</v>
      </c>
      <c r="E81" s="185">
        <v>56</v>
      </c>
      <c r="F81" s="134" t="s">
        <v>604</v>
      </c>
      <c r="G81" s="8" t="str">
        <f>IF(D81="","*",VLOOKUP(F81,BS_ATIVIDADE[#All],3,FALSE))</f>
        <v>CAMINHÂO - SOLDA</v>
      </c>
      <c r="H81" s="135" t="s">
        <v>283</v>
      </c>
      <c r="I81" s="135" t="s">
        <v>283</v>
      </c>
      <c r="J81" s="151">
        <v>78</v>
      </c>
      <c r="K81" s="151">
        <v>177.376</v>
      </c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81" s="135">
        <v>0.35416666666666669</v>
      </c>
      <c r="P81" s="135">
        <v>0.125</v>
      </c>
      <c r="Q81" s="71">
        <v>3</v>
      </c>
      <c r="R81" s="9" t="str">
        <f>IFERROR(_xlfn.XLOOKUP(F81, BS_ATIVIDADE[ATIVIDADE],BS_ATIVIDADE[UNIDADE] ), "*")</f>
        <v>Nº DE SOLDA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1" s="199" t="str">
        <f>IFERROR(_xlfn.XLOOKUP(J81, BASE_MAPA!$B$2:$B$408, BASE_MAPA!$G$2:$G$408), "ERRO")</f>
        <v>ITIRAPINA - BAURU</v>
      </c>
      <c r="V81" s="143" t="s">
        <v>1220</v>
      </c>
      <c r="W81" s="135" t="s">
        <v>1122</v>
      </c>
      <c r="X81" s="152" t="s">
        <v>1046</v>
      </c>
      <c r="Y81" s="129"/>
      <c r="Z81" s="129"/>
      <c r="AA81" s="71">
        <v>1</v>
      </c>
      <c r="AB81" s="59" t="s">
        <v>1047</v>
      </c>
      <c r="AC81" s="59"/>
      <c r="AD81" s="135">
        <v>0.29166666666666669</v>
      </c>
      <c r="AE81" s="71">
        <v>6252</v>
      </c>
      <c r="AF81" s="71"/>
      <c r="AG81" s="71"/>
      <c r="AH81" s="42"/>
      <c r="AI81" s="119" t="str">
        <f>IF(BS_CONTROLE[[#This Row],[Atividade]]=0, "-", BS_CONTROLE[[#This Row],[Atividade]])</f>
        <v>CAMINHÃO DE SOLDA</v>
      </c>
      <c r="AJ81" s="8" t="str">
        <f>IF(D81="","*",VLOOKUP(AI81,BS_ATIVIDADE[#Data],3,FALSE))</f>
        <v>CAMINHÂO - SOLDA</v>
      </c>
      <c r="AK81" s="175" t="str">
        <f>IF(BS_CONTROLE[[#This Row],[Local - Partida]]=0, "-", BS_CONTROLE[[#This Row],[Local - Partida]])</f>
        <v>ZIQZQY</v>
      </c>
      <c r="AL81" s="175" t="str">
        <f>IF(BS_CONTROLE[[#This Row],[Local - Encerramento]]=0, "-", BS_CONTROLE[[#This Row],[Local - Encerramento]])</f>
        <v>ZIQZQY</v>
      </c>
      <c r="AM81" s="175" t="str">
        <f>IF(BS_CONTROLE[[#This Row],[Entre - Estações]]=0, "-", BS_CONTROLE[[#This Row],[Entre - Estações]])</f>
        <v>ZIQ-ZQY</v>
      </c>
      <c r="AN81" s="175" t="str">
        <f>IF(BS_CONTROLE[[#This Row],[SB]]=0, "-", BS_CONTROLE[[#This Row],[SB]])</f>
        <v>ZIQZQY</v>
      </c>
      <c r="AO81" s="176">
        <f>IF(BS_CONTROLE[[#This Row],[SUB]]=0, "-", BS_CONTROLE[[#This Row],[SUB]])</f>
        <v>78</v>
      </c>
      <c r="AP81" s="177">
        <f>IF(BS_CONTROLE[[#This Row],[KM - Inicio]]=0, "-", BS_CONTROLE[[#This Row],[KM - Inicio]])</f>
        <v>177.376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>
        <f>IF(D81="","*",IFERROR(IF(ISODD(COUNT(AS81:AX81)),"ERRO",SUM((AT81-AS81),(AV81-AU81),(AX81-AW81))),"ERRO"))</f>
        <v>0</v>
      </c>
      <c r="AZ81" s="11"/>
      <c r="BA81" s="60"/>
      <c r="BB81" s="9" t="str">
        <f>IFERROR(_xlfn.XLOOKUP(AI81, BS_ATIVIDADE[ATIVIDADE],BS_ATIVIDADE[UNIDADE] ), "*")</f>
        <v>Nº DE SOLDA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1" s="200" t="str">
        <f>IFERROR(_xlfn.XLOOKUP(AO81, BASE_MAPA!$B$2:$B$408, BASE_MAPA!$G$2:$G$408), "ERRO")</f>
        <v>ITIRAPINA - BAURU</v>
      </c>
      <c r="BF81" s="178" t="str">
        <f>IF(BS_CONTROLE[[#This Row],[Responsavel pelo boletim]]=0, "-", BS_CONTROLE[[#This Row],[Responsavel pelo boletim]])</f>
        <v>Paulo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/>
      </c>
    </row>
    <row r="82" spans="1:72" ht="14.45" hidden="1">
      <c r="A82" s="44" t="str">
        <f t="shared" si="7"/>
        <v>E1446086</v>
      </c>
      <c r="B82" s="133">
        <v>46086</v>
      </c>
      <c r="C82" s="7">
        <f>IF(BS_CONTROLE[[#This Row],[DATA]]="","",WEEKNUM(BS_CONTROLE[[#This Row],[DATA]]))</f>
        <v>10</v>
      </c>
      <c r="D82" s="45" t="s">
        <v>740</v>
      </c>
      <c r="E82" s="185">
        <v>57</v>
      </c>
      <c r="F82" s="134" t="s">
        <v>698</v>
      </c>
      <c r="G82" s="8" t="str">
        <f>IF(D82="","*",VLOOKUP(F82,BS_ATIVIDADE[#All],3,FALSE))</f>
        <v>MECANIZAÇÃO - ESMERILHADORA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M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 t="s">
        <v>1065</v>
      </c>
      <c r="W82" s="135" t="s">
        <v>1066</v>
      </c>
      <c r="X82" s="152" t="s">
        <v>1046</v>
      </c>
      <c r="Y82" s="129"/>
      <c r="Z82" s="129"/>
      <c r="AA82" s="71">
        <v>1</v>
      </c>
      <c r="AB82" s="59" t="s">
        <v>1047</v>
      </c>
      <c r="AC82" s="59"/>
      <c r="AD82" s="135">
        <v>0.91666666666666663</v>
      </c>
      <c r="AE82" s="71">
        <v>6245</v>
      </c>
      <c r="AF82" s="71">
        <v>6246</v>
      </c>
      <c r="AG82" s="71" t="s">
        <v>602</v>
      </c>
      <c r="AH82" s="42"/>
      <c r="AI82" s="119" t="str">
        <f>IF(BS_CONTROLE[[#This Row],[Atividade]]=0, "-", BS_CONTROLE[[#This Row],[Atividade]])</f>
        <v>MECANIZAÇÃO - ESMERILHADORA</v>
      </c>
      <c r="AJ82" s="8" t="str">
        <f>IF(D82="","*",VLOOKUP(AI82,BS_ATIVIDADE[#Data],3,FALSE))</f>
        <v>MECANIZAÇÃO - ESMERILHADORA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>
        <f>IF(D82="","*",IFERROR(IF(ISODD(COUNT(AS82:AX82)),"ERRO",SUM((AT82-AS82),(AV82-AU82),(AX82-AW82))),"ERRO"))</f>
        <v>0</v>
      </c>
      <c r="AZ82" s="11"/>
      <c r="BA82" s="60"/>
      <c r="BB82" s="9" t="str">
        <f>IFERROR(_xlfn.XLOOKUP(AI82, BS_ATIVIDADE[ATIVIDADE],BS_ATIVIDADE[UNIDADE] ), "*")</f>
        <v>M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Fernanda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e">
        <f t="shared" si="8"/>
        <v>#DIV/0!</v>
      </c>
      <c r="BR82" s="15" t="e">
        <f t="shared" si="9"/>
        <v>#DIV/0!</v>
      </c>
      <c r="BS82" s="15" t="e">
        <f t="shared" si="10"/>
        <v>#DIV/0!</v>
      </c>
      <c r="BT82" s="157" t="str">
        <f t="shared" si="11"/>
        <v/>
      </c>
    </row>
    <row r="83" spans="1:72" ht="14.45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t="14.45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t="14.45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t="14.45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t="14.45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t="14.45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t="14.45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t="14.45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t="14.45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t="14.45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t="14.45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t="14.45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t="14.45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t="14.45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t="14.45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t="14.45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t="14.45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t="14.45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t="14.45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t="14.45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t="14.45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t="14.45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t="14.45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t="14.45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t="14.45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t="14.45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t="14.45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t="14.45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t="14.45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t="14.45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t="14.45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 ht="14.45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 ht="14.45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 ht="14.45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 ht="14.45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 ht="14.45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 ht="14.45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 ht="14.45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 ht="14.45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 ht="14.45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 ht="14.45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 ht="14.45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 ht="14.45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 ht="14.45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 ht="14.45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 ht="14.45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 ht="14.45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 ht="14.45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8"/>
        <v>Aderente</v>
      </c>
      <c r="BR130" s="15" t="str">
        <f t="shared" si="9"/>
        <v>*</v>
      </c>
      <c r="BS130" s="15" t="str">
        <f t="shared" si="10"/>
        <v>*</v>
      </c>
      <c r="BT130" s="157" t="str">
        <f t="shared" si="11"/>
        <v/>
      </c>
    </row>
    <row r="131" spans="1:72" ht="14.45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8"/>
        <v>Aderente</v>
      </c>
      <c r="BR131" s="15" t="str">
        <f t="shared" si="9"/>
        <v>*</v>
      </c>
      <c r="BS131" s="15" t="str">
        <f t="shared" si="10"/>
        <v>*</v>
      </c>
      <c r="BT131" s="157" t="str">
        <f t="shared" si="11"/>
        <v/>
      </c>
    </row>
    <row r="132" spans="1:72" ht="14.45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8"/>
        <v>Aderente</v>
      </c>
      <c r="BR132" s="15" t="str">
        <f t="shared" si="9"/>
        <v>*</v>
      </c>
      <c r="BS132" s="15" t="str">
        <f t="shared" si="10"/>
        <v>*</v>
      </c>
      <c r="BT132" s="157" t="str">
        <f t="shared" si="11"/>
        <v/>
      </c>
    </row>
    <row r="133" spans="1:72" ht="14.45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8"/>
        <v>Aderente</v>
      </c>
      <c r="BR133" s="15" t="str">
        <f t="shared" si="9"/>
        <v>*</v>
      </c>
      <c r="BS133" s="15" t="str">
        <f t="shared" si="10"/>
        <v>*</v>
      </c>
      <c r="BT133" s="157" t="str">
        <f t="shared" si="11"/>
        <v/>
      </c>
    </row>
    <row r="134" spans="1:72" ht="14.45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8"/>
        <v>Aderente</v>
      </c>
      <c r="BR134" s="15" t="str">
        <f t="shared" si="9"/>
        <v>*</v>
      </c>
      <c r="BS134" s="15" t="str">
        <f t="shared" si="10"/>
        <v>*</v>
      </c>
      <c r="BT134" s="157" t="str">
        <f t="shared" si="11"/>
        <v/>
      </c>
    </row>
    <row r="135" spans="1:72" ht="14.45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8"/>
        <v>Aderente</v>
      </c>
      <c r="BR135" s="15" t="str">
        <f t="shared" si="9"/>
        <v>*</v>
      </c>
      <c r="BS135" s="15" t="str">
        <f t="shared" si="10"/>
        <v>*</v>
      </c>
      <c r="BT135" s="157" t="str">
        <f t="shared" si="11"/>
        <v/>
      </c>
    </row>
    <row r="136" spans="1:72" ht="14.45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8"/>
        <v>Aderente</v>
      </c>
      <c r="BR136" s="15" t="str">
        <f t="shared" si="9"/>
        <v>*</v>
      </c>
      <c r="BS136" s="15" t="str">
        <f t="shared" si="10"/>
        <v>*</v>
      </c>
      <c r="BT136" s="157" t="str">
        <f t="shared" si="11"/>
        <v/>
      </c>
    </row>
    <row r="137" spans="1:72" ht="14.45" hidden="1">
      <c r="A137" s="44" t="str">
        <f t="shared" si="7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8"/>
        <v>Aderente</v>
      </c>
      <c r="BR137" s="15" t="str">
        <f t="shared" si="9"/>
        <v>*</v>
      </c>
      <c r="BS137" s="15" t="str">
        <f t="shared" si="10"/>
        <v>*</v>
      </c>
      <c r="BT137" s="157" t="str">
        <f t="shared" si="11"/>
        <v/>
      </c>
    </row>
    <row r="138" spans="1:72" ht="14.45" hidden="1">
      <c r="A138" s="44" t="str">
        <f t="shared" si="7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8"/>
        <v>Aderente</v>
      </c>
      <c r="BR138" s="15" t="str">
        <f t="shared" si="9"/>
        <v>*</v>
      </c>
      <c r="BS138" s="15" t="str">
        <f t="shared" si="10"/>
        <v>*</v>
      </c>
      <c r="BT138" s="157" t="str">
        <f t="shared" si="11"/>
        <v/>
      </c>
    </row>
    <row r="139" spans="1:72" ht="14.45" hidden="1">
      <c r="A139" s="44" t="str">
        <f t="shared" ref="A139:A202" si="12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3">IF(AND(BR139&lt;1,BS139&lt;1),"Produção e Intervalo",IF(BR139&lt;1,"Intervalo",IF(BS139&lt;1,"Produção","Aderente")))</f>
        <v>Aderente</v>
      </c>
      <c r="BR139" s="15" t="str">
        <f t="shared" ref="BR139:BR202" si="14">IF(OR(B139="",F139=""),"*",AY139/P139)</f>
        <v>*</v>
      </c>
      <c r="BS139" s="15" t="str">
        <f t="shared" ref="BS139:BS202" si="15">IF(OR(B139="",F139=""),"*",BA139/Q139)</f>
        <v>*</v>
      </c>
      <c r="BT139" s="157" t="str">
        <f t="shared" ref="BT139:BT202" si="16">IF(BN139="","",SUBSTITUTE(BM139," ","")&amp;SUBSTITUTE(BN139," ",""))</f>
        <v/>
      </c>
    </row>
    <row r="140" spans="1:72" ht="14.45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t="14.45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t="14.45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t="14.45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t="14.45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t="14.45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t="14.45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t="14.45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t="14.45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t="14.45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t="14.45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t="14.45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t="14.45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t="14.45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t="14.45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t="14.45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t="14.45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t="14.45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t="14.45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t="14.45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t="14.45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t="14.45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t="14.45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t="14.45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t="14.45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t="14.45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t="14.45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t="14.45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t="14.45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t="14.45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t="14.45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t="14.45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t="14.45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t="14.45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t="14.45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t="14.45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t="14.45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t="14.45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t="14.45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t="14.45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t="14.45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t="14.45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t="14.45" hidden="1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t="14.45" hidden="1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t="14.45" hidden="1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t="14.45" hidden="1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t="14.45" hidden="1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t="14.45" hidden="1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t="14.45" hidden="1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t="14.45" hidden="1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t="14.45" hidden="1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t="14.45" hidden="1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t="14.45" hidden="1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t="14.45" hidden="1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t="14.45" hidden="1">
      <c r="A194" s="44" t="str">
        <f t="shared" si="12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3"/>
        <v>Aderente</v>
      </c>
      <c r="BR194" s="15" t="str">
        <f t="shared" si="14"/>
        <v>*</v>
      </c>
      <c r="BS194" s="15" t="str">
        <f t="shared" si="15"/>
        <v>*</v>
      </c>
      <c r="BT194" s="157" t="str">
        <f t="shared" si="16"/>
        <v/>
      </c>
    </row>
    <row r="195" spans="1:72" ht="14.45" hidden="1">
      <c r="A195" s="44" t="str">
        <f t="shared" si="12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3"/>
        <v>Aderente</v>
      </c>
      <c r="BR195" s="15" t="str">
        <f t="shared" si="14"/>
        <v>*</v>
      </c>
      <c r="BS195" s="15" t="str">
        <f t="shared" si="15"/>
        <v>*</v>
      </c>
      <c r="BT195" s="157" t="str">
        <f t="shared" si="16"/>
        <v/>
      </c>
    </row>
    <row r="196" spans="1:72" ht="14.45" hidden="1">
      <c r="A196" s="44" t="str">
        <f t="shared" si="12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3"/>
        <v>Aderente</v>
      </c>
      <c r="BR196" s="15" t="str">
        <f t="shared" si="14"/>
        <v>*</v>
      </c>
      <c r="BS196" s="15" t="str">
        <f t="shared" si="15"/>
        <v>*</v>
      </c>
      <c r="BT196" s="157" t="str">
        <f t="shared" si="16"/>
        <v/>
      </c>
    </row>
    <row r="197" spans="1:72" ht="14.45" hidden="1">
      <c r="A197" s="44" t="str">
        <f t="shared" si="12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3"/>
        <v>Aderente</v>
      </c>
      <c r="BR197" s="15" t="str">
        <f t="shared" si="14"/>
        <v>*</v>
      </c>
      <c r="BS197" s="15" t="str">
        <f t="shared" si="15"/>
        <v>*</v>
      </c>
      <c r="BT197" s="157" t="str">
        <f t="shared" si="16"/>
        <v/>
      </c>
    </row>
    <row r="198" spans="1:72" ht="14.45" hidden="1">
      <c r="A198" s="44" t="str">
        <f t="shared" si="12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3"/>
        <v>Aderente</v>
      </c>
      <c r="BR198" s="15" t="str">
        <f t="shared" si="14"/>
        <v>*</v>
      </c>
      <c r="BS198" s="15" t="str">
        <f t="shared" si="15"/>
        <v>*</v>
      </c>
      <c r="BT198" s="157" t="str">
        <f t="shared" si="16"/>
        <v/>
      </c>
    </row>
    <row r="199" spans="1:72" ht="14.45" hidden="1">
      <c r="A199" s="44" t="str">
        <f t="shared" si="12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3"/>
        <v>Aderente</v>
      </c>
      <c r="BR199" s="15" t="str">
        <f t="shared" si="14"/>
        <v>*</v>
      </c>
      <c r="BS199" s="15" t="str">
        <f t="shared" si="15"/>
        <v>*</v>
      </c>
      <c r="BT199" s="157" t="str">
        <f t="shared" si="16"/>
        <v/>
      </c>
    </row>
    <row r="200" spans="1:72" ht="14.45" hidden="1">
      <c r="A200" s="44" t="str">
        <f t="shared" si="12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3"/>
        <v>Aderente</v>
      </c>
      <c r="BR200" s="15" t="str">
        <f t="shared" si="14"/>
        <v>*</v>
      </c>
      <c r="BS200" s="15" t="str">
        <f t="shared" si="15"/>
        <v>*</v>
      </c>
      <c r="BT200" s="157" t="str">
        <f t="shared" si="16"/>
        <v/>
      </c>
    </row>
    <row r="201" spans="1:72" ht="14.45" hidden="1">
      <c r="A201" s="44" t="str">
        <f t="shared" si="12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3"/>
        <v>Aderente</v>
      </c>
      <c r="BR201" s="15" t="str">
        <f t="shared" si="14"/>
        <v>*</v>
      </c>
      <c r="BS201" s="15" t="str">
        <f t="shared" si="15"/>
        <v>*</v>
      </c>
      <c r="BT201" s="157" t="str">
        <f t="shared" si="16"/>
        <v/>
      </c>
    </row>
    <row r="202" spans="1:72" ht="14.45" hidden="1">
      <c r="A202" s="44" t="str">
        <f t="shared" si="12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3"/>
        <v>Aderente</v>
      </c>
      <c r="BR202" s="15" t="str">
        <f t="shared" si="14"/>
        <v>*</v>
      </c>
      <c r="BS202" s="15" t="str">
        <f t="shared" si="15"/>
        <v>*</v>
      </c>
      <c r="BT202" s="157" t="str">
        <f t="shared" si="16"/>
        <v/>
      </c>
    </row>
    <row r="203" spans="1:72" ht="14.45" hidden="1">
      <c r="A203" s="44" t="str">
        <f t="shared" ref="A203:A266" si="17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18">IF(AND(BR203&lt;1,BS203&lt;1),"Produção e Intervalo",IF(BR203&lt;1,"Intervalo",IF(BS203&lt;1,"Produção","Aderente")))</f>
        <v>Aderente</v>
      </c>
      <c r="BR203" s="15" t="str">
        <f t="shared" ref="BR203:BR266" si="19">IF(OR(B203="",F203=""),"*",AY203/P203)</f>
        <v>*</v>
      </c>
      <c r="BS203" s="15" t="str">
        <f t="shared" ref="BS203:BS266" si="20">IF(OR(B203="",F203=""),"*",BA203/Q203)</f>
        <v>*</v>
      </c>
      <c r="BT203" s="157" t="str">
        <f t="shared" ref="BT203:BT266" si="21">IF(BN203="","",SUBSTITUTE(BM203," ","")&amp;SUBSTITUTE(BN203," ",""))</f>
        <v/>
      </c>
    </row>
    <row r="204" spans="1:72" ht="14.45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t="14.45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t="14.45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t="14.45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t="14.45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t="14.45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t="14.45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t="14.45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t="14.45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t="14.45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t="14.45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t="14.45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t="14.45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t="14.45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t="14.45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t="14.45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t="14.45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t="14.45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t="14.45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t="14.45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t="14.45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t="14.45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t="14.45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t="14.45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t="14.45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t="14.45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t="14.45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t="14.45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t="14.45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t="14.45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t="14.45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t="14.45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t="14.45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t="14.45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t="14.45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t="14.45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t="14.45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t="14.45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t="14.45" hidden="1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t="14.45" hidden="1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t="14.45" hidden="1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t="14.45" hidden="1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t="14.45" hidden="1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t="14.45" hidden="1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t="14.45" hidden="1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t="14.45" hidden="1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t="14.45" hidden="1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t="14.45" hidden="1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t="14.45" hidden="1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t="14.45" hidden="1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t="14.45" hidden="1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t="14.45" hidden="1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t="14.45" hidden="1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t="14.45" hidden="1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t="14.45" hidden="1">
      <c r="A258" s="44" t="str">
        <f t="shared" si="17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8"/>
        <v>Aderente</v>
      </c>
      <c r="BR258" s="15" t="str">
        <f t="shared" si="19"/>
        <v>*</v>
      </c>
      <c r="BS258" s="15" t="str">
        <f t="shared" si="20"/>
        <v>*</v>
      </c>
      <c r="BT258" s="157" t="str">
        <f t="shared" si="21"/>
        <v/>
      </c>
    </row>
    <row r="259" spans="1:72" ht="14.45" hidden="1">
      <c r="A259" s="44" t="str">
        <f t="shared" si="17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8"/>
        <v>Aderente</v>
      </c>
      <c r="BR259" s="15" t="str">
        <f t="shared" si="19"/>
        <v>*</v>
      </c>
      <c r="BS259" s="15" t="str">
        <f t="shared" si="20"/>
        <v>*</v>
      </c>
      <c r="BT259" s="157" t="str">
        <f t="shared" si="21"/>
        <v/>
      </c>
    </row>
    <row r="260" spans="1:72" ht="14.45" hidden="1">
      <c r="A260" s="44" t="str">
        <f t="shared" si="17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8"/>
        <v>Aderente</v>
      </c>
      <c r="BR260" s="15" t="str">
        <f t="shared" si="19"/>
        <v>*</v>
      </c>
      <c r="BS260" s="15" t="str">
        <f t="shared" si="20"/>
        <v>*</v>
      </c>
      <c r="BT260" s="157" t="str">
        <f t="shared" si="21"/>
        <v/>
      </c>
    </row>
    <row r="261" spans="1:72" ht="14.45" hidden="1">
      <c r="A261" s="44" t="str">
        <f t="shared" si="17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8"/>
        <v>Aderente</v>
      </c>
      <c r="BR261" s="15" t="str">
        <f t="shared" si="19"/>
        <v>*</v>
      </c>
      <c r="BS261" s="15" t="str">
        <f t="shared" si="20"/>
        <v>*</v>
      </c>
      <c r="BT261" s="157" t="str">
        <f t="shared" si="21"/>
        <v/>
      </c>
    </row>
    <row r="262" spans="1:72" ht="14.45" hidden="1">
      <c r="A262" s="44" t="str">
        <f t="shared" si="17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8"/>
        <v>Aderente</v>
      </c>
      <c r="BR262" s="15" t="str">
        <f t="shared" si="19"/>
        <v>*</v>
      </c>
      <c r="BS262" s="15" t="str">
        <f t="shared" si="20"/>
        <v>*</v>
      </c>
      <c r="BT262" s="157" t="str">
        <f t="shared" si="21"/>
        <v/>
      </c>
    </row>
    <row r="263" spans="1:72" ht="14.45" hidden="1">
      <c r="A263" s="44" t="str">
        <f t="shared" si="17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8"/>
        <v>Aderente</v>
      </c>
      <c r="BR263" s="15" t="str">
        <f t="shared" si="19"/>
        <v>*</v>
      </c>
      <c r="BS263" s="15" t="str">
        <f t="shared" si="20"/>
        <v>*</v>
      </c>
      <c r="BT263" s="157" t="str">
        <f t="shared" si="21"/>
        <v/>
      </c>
    </row>
    <row r="264" spans="1:72" ht="14.45" hidden="1">
      <c r="A264" s="44" t="str">
        <f t="shared" si="17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8"/>
        <v>Aderente</v>
      </c>
      <c r="BR264" s="15" t="str">
        <f t="shared" si="19"/>
        <v>*</v>
      </c>
      <c r="BS264" s="15" t="str">
        <f t="shared" si="20"/>
        <v>*</v>
      </c>
      <c r="BT264" s="157" t="str">
        <f t="shared" si="21"/>
        <v/>
      </c>
    </row>
    <row r="265" spans="1:72" ht="14.45" hidden="1">
      <c r="A265" s="44" t="str">
        <f t="shared" si="17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18"/>
        <v>Aderente</v>
      </c>
      <c r="BR265" s="15" t="str">
        <f t="shared" si="19"/>
        <v>*</v>
      </c>
      <c r="BS265" s="15" t="str">
        <f t="shared" si="20"/>
        <v>*</v>
      </c>
      <c r="BT265" s="157" t="str">
        <f t="shared" si="21"/>
        <v/>
      </c>
    </row>
    <row r="266" spans="1:72" ht="14.45" hidden="1">
      <c r="A266" s="44" t="str">
        <f t="shared" si="17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18"/>
        <v>Aderente</v>
      </c>
      <c r="BR266" s="15" t="str">
        <f t="shared" si="19"/>
        <v>*</v>
      </c>
      <c r="BS266" s="15" t="str">
        <f t="shared" si="20"/>
        <v>*</v>
      </c>
      <c r="BT266" s="157" t="str">
        <f t="shared" si="21"/>
        <v/>
      </c>
    </row>
    <row r="267" spans="1:72" ht="14.45" hidden="1">
      <c r="A267" s="44" t="str">
        <f t="shared" ref="A267:A330" si="22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3">IF(AND(BR267&lt;1,BS267&lt;1),"Produção e Intervalo",IF(BR267&lt;1,"Intervalo",IF(BS267&lt;1,"Produção","Aderente")))</f>
        <v>Aderente</v>
      </c>
      <c r="BR267" s="15" t="str">
        <f t="shared" ref="BR267:BR330" si="24">IF(OR(B267="",F267=""),"*",AY267/P267)</f>
        <v>*</v>
      </c>
      <c r="BS267" s="15" t="str">
        <f t="shared" ref="BS267:BS330" si="25">IF(OR(B267="",F267=""),"*",BA267/Q267)</f>
        <v>*</v>
      </c>
      <c r="BT267" s="157" t="str">
        <f t="shared" ref="BT267:BT330" si="26">IF(BN267="","",SUBSTITUTE(BM267," ","")&amp;SUBSTITUTE(BN267," ",""))</f>
        <v/>
      </c>
    </row>
    <row r="268" spans="1:72" ht="14.45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t="14.45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t="14.45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t="14.45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t="14.45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t="14.45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t="14.45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t="14.45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t="14.45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t="14.45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t="14.45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t="14.45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t="14.45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t="14.45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t="14.45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t="14.45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t="14.45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t="14.45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t="14.45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t="14.45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t="14.45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t="14.45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t="14.45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t="14.45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t="14.45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t="14.45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t="14.45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t="14.45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t="14.45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t="14.45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t="14.45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t="14.45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t="14.45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t="14.45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t="14.45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t="14.45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t="14.45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t="14.45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t="14.45" hidden="1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t="14.45" hidden="1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t="14.45" hidden="1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t="14.45" hidden="1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t="14.45" hidden="1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t="14.45" hidden="1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t="14.45" hidden="1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t="14.45" hidden="1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t="14.45" hidden="1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t="14.45" hidden="1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t="14.45" hidden="1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t="14.45" hidden="1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t="14.45" hidden="1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t="14.45" hidden="1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t="14.45" hidden="1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t="14.45" hidden="1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t="14.45" hidden="1">
      <c r="A322" s="44" t="str">
        <f t="shared" si="22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3"/>
        <v>Aderente</v>
      </c>
      <c r="BR322" s="15" t="str">
        <f t="shared" si="24"/>
        <v>*</v>
      </c>
      <c r="BS322" s="15" t="str">
        <f t="shared" si="25"/>
        <v>*</v>
      </c>
      <c r="BT322" s="157" t="str">
        <f t="shared" si="26"/>
        <v/>
      </c>
    </row>
    <row r="323" spans="1:72" ht="14.45" hidden="1">
      <c r="A323" s="44" t="str">
        <f t="shared" si="22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3"/>
        <v>Aderente</v>
      </c>
      <c r="BR323" s="15" t="str">
        <f t="shared" si="24"/>
        <v>*</v>
      </c>
      <c r="BS323" s="15" t="str">
        <f t="shared" si="25"/>
        <v>*</v>
      </c>
      <c r="BT323" s="157" t="str">
        <f t="shared" si="26"/>
        <v/>
      </c>
    </row>
    <row r="324" spans="1:72" ht="14.45" hidden="1">
      <c r="A324" s="44" t="str">
        <f t="shared" si="22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3"/>
        <v>Aderente</v>
      </c>
      <c r="BR324" s="15" t="str">
        <f t="shared" si="24"/>
        <v>*</v>
      </c>
      <c r="BS324" s="15" t="str">
        <f t="shared" si="25"/>
        <v>*</v>
      </c>
      <c r="BT324" s="157" t="str">
        <f t="shared" si="26"/>
        <v/>
      </c>
    </row>
    <row r="325" spans="1:72" ht="14.45" hidden="1">
      <c r="A325" s="44" t="str">
        <f t="shared" si="22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3"/>
        <v>Aderente</v>
      </c>
      <c r="BR325" s="15" t="str">
        <f t="shared" si="24"/>
        <v>*</v>
      </c>
      <c r="BS325" s="15" t="str">
        <f t="shared" si="25"/>
        <v>*</v>
      </c>
      <c r="BT325" s="157" t="str">
        <f t="shared" si="26"/>
        <v/>
      </c>
    </row>
    <row r="326" spans="1:72" ht="14.45" hidden="1">
      <c r="A326" s="44" t="str">
        <f t="shared" si="22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3"/>
        <v>Aderente</v>
      </c>
      <c r="BR326" s="15" t="str">
        <f t="shared" si="24"/>
        <v>*</v>
      </c>
      <c r="BS326" s="15" t="str">
        <f t="shared" si="25"/>
        <v>*</v>
      </c>
      <c r="BT326" s="157" t="str">
        <f t="shared" si="26"/>
        <v/>
      </c>
    </row>
    <row r="327" spans="1:72" ht="14.45" hidden="1">
      <c r="A327" s="44" t="str">
        <f t="shared" si="22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3"/>
        <v>Aderente</v>
      </c>
      <c r="BR327" s="15" t="str">
        <f t="shared" si="24"/>
        <v>*</v>
      </c>
      <c r="BS327" s="15" t="str">
        <f t="shared" si="25"/>
        <v>*</v>
      </c>
      <c r="BT327" s="157" t="str">
        <f t="shared" si="26"/>
        <v/>
      </c>
    </row>
    <row r="328" spans="1:72" ht="14.45" hidden="1">
      <c r="A328" s="44" t="str">
        <f t="shared" si="22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3"/>
        <v>Aderente</v>
      </c>
      <c r="BR328" s="15" t="str">
        <f t="shared" si="24"/>
        <v>*</v>
      </c>
      <c r="BS328" s="15" t="str">
        <f t="shared" si="25"/>
        <v>*</v>
      </c>
      <c r="BT328" s="157" t="str">
        <f t="shared" si="26"/>
        <v/>
      </c>
    </row>
    <row r="329" spans="1:72" ht="14.45" hidden="1">
      <c r="A329" s="44" t="str">
        <f t="shared" si="22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3"/>
        <v>Aderente</v>
      </c>
      <c r="BR329" s="15" t="str">
        <f t="shared" si="24"/>
        <v>*</v>
      </c>
      <c r="BS329" s="15" t="str">
        <f t="shared" si="25"/>
        <v>*</v>
      </c>
      <c r="BT329" s="157" t="str">
        <f t="shared" si="26"/>
        <v/>
      </c>
    </row>
    <row r="330" spans="1:72" ht="14.45" hidden="1">
      <c r="A330" s="44" t="str">
        <f t="shared" si="22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3"/>
        <v>Aderente</v>
      </c>
      <c r="BR330" s="15" t="str">
        <f t="shared" si="24"/>
        <v>*</v>
      </c>
      <c r="BS330" s="15" t="str">
        <f t="shared" si="25"/>
        <v>*</v>
      </c>
      <c r="BT330" s="157" t="str">
        <f t="shared" si="26"/>
        <v/>
      </c>
    </row>
    <row r="331" spans="1:72" ht="14.45" hidden="1">
      <c r="A331" s="44" t="str">
        <f t="shared" ref="A331:A394" si="27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28">IF(AND(BR331&lt;1,BS331&lt;1),"Produção e Intervalo",IF(BR331&lt;1,"Intervalo",IF(BS331&lt;1,"Produção","Aderente")))</f>
        <v>Aderente</v>
      </c>
      <c r="BR331" s="15" t="str">
        <f t="shared" ref="BR331:BR394" si="29">IF(OR(B331="",F331=""),"*",AY331/P331)</f>
        <v>*</v>
      </c>
      <c r="BS331" s="15" t="str">
        <f t="shared" ref="BS331:BS394" si="30">IF(OR(B331="",F331=""),"*",BA331/Q331)</f>
        <v>*</v>
      </c>
      <c r="BT331" s="157" t="str">
        <f t="shared" ref="BT331:BT394" si="31">IF(BN331="","",SUBSTITUTE(BM331," ","")&amp;SUBSTITUTE(BN331," ",""))</f>
        <v/>
      </c>
    </row>
    <row r="332" spans="1:72" ht="14.45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t="14.45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t="14.45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t="14.45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t="14.45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t="14.45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t="14.45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t="14.45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t="14.45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t="14.45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t="14.45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t="14.45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t="14.45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t="14.45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t="14.45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t="14.45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t="14.45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t="14.45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t="14.45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t="14.45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t="14.45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t="14.45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t="14.45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t="14.45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t="14.45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t="14.45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t="14.45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t="14.45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t="14.45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t="14.45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t="14.45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t="14.45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t="14.45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t="14.45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t="14.45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t="14.45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t="14.45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t="14.45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t="14.45" hidden="1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t="14.45" hidden="1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t="14.45" hidden="1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t="14.45" hidden="1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t="14.45" hidden="1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t="14.45" hidden="1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t="14.45" hidden="1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t="14.45" hidden="1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t="14.45" hidden="1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t="14.45" hidden="1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t="14.45" hidden="1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t="14.45" hidden="1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t="14.45" hidden="1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t="14.45" hidden="1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t="14.45" hidden="1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t="14.45" hidden="1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t="14.45" hidden="1">
      <c r="A386" s="44" t="str">
        <f t="shared" si="27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8"/>
        <v>Aderente</v>
      </c>
      <c r="BR386" s="15" t="str">
        <f t="shared" si="29"/>
        <v>*</v>
      </c>
      <c r="BS386" s="15" t="str">
        <f t="shared" si="30"/>
        <v>*</v>
      </c>
      <c r="BT386" s="157" t="str">
        <f t="shared" si="31"/>
        <v/>
      </c>
    </row>
    <row r="387" spans="1:72" ht="14.45" hidden="1">
      <c r="A387" s="44" t="str">
        <f t="shared" si="27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8"/>
        <v>Aderente</v>
      </c>
      <c r="BR387" s="15" t="str">
        <f t="shared" si="29"/>
        <v>*</v>
      </c>
      <c r="BS387" s="15" t="str">
        <f t="shared" si="30"/>
        <v>*</v>
      </c>
      <c r="BT387" s="157" t="str">
        <f t="shared" si="31"/>
        <v/>
      </c>
    </row>
    <row r="388" spans="1:72" ht="14.45" hidden="1">
      <c r="A388" s="44" t="str">
        <f t="shared" si="27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8"/>
        <v>Aderente</v>
      </c>
      <c r="BR388" s="15" t="str">
        <f t="shared" si="29"/>
        <v>*</v>
      </c>
      <c r="BS388" s="15" t="str">
        <f t="shared" si="30"/>
        <v>*</v>
      </c>
      <c r="BT388" s="157" t="str">
        <f t="shared" si="31"/>
        <v/>
      </c>
    </row>
    <row r="389" spans="1:72" ht="14.45" hidden="1">
      <c r="A389" s="44" t="str">
        <f t="shared" si="27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8"/>
        <v>Aderente</v>
      </c>
      <c r="BR389" s="15" t="str">
        <f t="shared" si="29"/>
        <v>*</v>
      </c>
      <c r="BS389" s="15" t="str">
        <f t="shared" si="30"/>
        <v>*</v>
      </c>
      <c r="BT389" s="157" t="str">
        <f t="shared" si="31"/>
        <v/>
      </c>
    </row>
    <row r="390" spans="1:72" ht="14.45" hidden="1">
      <c r="A390" s="44" t="str">
        <f t="shared" si="27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8"/>
        <v>Aderente</v>
      </c>
      <c r="BR390" s="15" t="str">
        <f t="shared" si="29"/>
        <v>*</v>
      </c>
      <c r="BS390" s="15" t="str">
        <f t="shared" si="30"/>
        <v>*</v>
      </c>
      <c r="BT390" s="157" t="str">
        <f t="shared" si="31"/>
        <v/>
      </c>
    </row>
    <row r="391" spans="1:72" ht="14.45" hidden="1">
      <c r="A391" s="44" t="str">
        <f t="shared" si="27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8"/>
        <v>Aderente</v>
      </c>
      <c r="BR391" s="15" t="str">
        <f t="shared" si="29"/>
        <v>*</v>
      </c>
      <c r="BS391" s="15" t="str">
        <f t="shared" si="30"/>
        <v>*</v>
      </c>
      <c r="BT391" s="157" t="str">
        <f t="shared" si="31"/>
        <v/>
      </c>
    </row>
    <row r="392" spans="1:72" ht="14.45" hidden="1">
      <c r="A392" s="44" t="str">
        <f t="shared" si="27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8"/>
        <v>Aderente</v>
      </c>
      <c r="BR392" s="15" t="str">
        <f t="shared" si="29"/>
        <v>*</v>
      </c>
      <c r="BS392" s="15" t="str">
        <f t="shared" si="30"/>
        <v>*</v>
      </c>
      <c r="BT392" s="157" t="str">
        <f t="shared" si="31"/>
        <v/>
      </c>
    </row>
    <row r="393" spans="1:72" ht="14.45" hidden="1">
      <c r="A393" s="44" t="str">
        <f t="shared" si="27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28"/>
        <v>Aderente</v>
      </c>
      <c r="BR393" s="15" t="str">
        <f t="shared" si="29"/>
        <v>*</v>
      </c>
      <c r="BS393" s="15" t="str">
        <f t="shared" si="30"/>
        <v>*</v>
      </c>
      <c r="BT393" s="157" t="str">
        <f t="shared" si="31"/>
        <v/>
      </c>
    </row>
    <row r="394" spans="1:72" ht="14.45" hidden="1">
      <c r="A394" s="44" t="str">
        <f t="shared" si="27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28"/>
        <v>Aderente</v>
      </c>
      <c r="BR394" s="15" t="str">
        <f t="shared" si="29"/>
        <v>*</v>
      </c>
      <c r="BS394" s="15" t="str">
        <f t="shared" si="30"/>
        <v>*</v>
      </c>
      <c r="BT394" s="157" t="str">
        <f t="shared" si="31"/>
        <v/>
      </c>
    </row>
    <row r="395" spans="1:72" ht="14.45" hidden="1">
      <c r="A395" s="44" t="str">
        <f t="shared" ref="A395:A458" si="32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3">IF(AND(BR395&lt;1,BS395&lt;1),"Produção e Intervalo",IF(BR395&lt;1,"Intervalo",IF(BS395&lt;1,"Produção","Aderente")))</f>
        <v>Aderente</v>
      </c>
      <c r="BR395" s="15" t="str">
        <f t="shared" ref="BR395:BR458" si="34">IF(OR(B395="",F395=""),"*",AY395/P395)</f>
        <v>*</v>
      </c>
      <c r="BS395" s="15" t="str">
        <f t="shared" ref="BS395:BS458" si="35">IF(OR(B395="",F395=""),"*",BA395/Q395)</f>
        <v>*</v>
      </c>
      <c r="BT395" s="157" t="str">
        <f t="shared" ref="BT395:BT458" si="36">IF(BN395="","",SUBSTITUTE(BM395," ","")&amp;SUBSTITUTE(BN395," ",""))</f>
        <v/>
      </c>
    </row>
    <row r="396" spans="1:72" ht="14.45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t="14.45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t="14.45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t="14.45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t="14.45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t="14.45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t="14.45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t="14.45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t="14.45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t="14.45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t="14.45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t="14.45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t="14.45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t="14.45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t="14.45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t="14.45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t="14.45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t="14.45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t="14.45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t="14.45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t="14.45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t="14.45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t="14.45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t="14.45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t="14.45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t="14.45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t="14.45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t="14.45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t="14.45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t="14.45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t="14.45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t="14.45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t="14.45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t="14.45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t="14.45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t="14.45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t="14.45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t="14.45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t="14.45" hidden="1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t="14.45" hidden="1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t="14.45" hidden="1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t="14.45" hidden="1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t="14.45" hidden="1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t="14.45" hidden="1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t="14.45" hidden="1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t="14.45" hidden="1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t="14.45" hidden="1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t="14.45" hidden="1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t="14.45" hidden="1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t="14.45" hidden="1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t="14.45" hidden="1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t="14.45" hidden="1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t="14.45" hidden="1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t="14.45" hidden="1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t="14.45" hidden="1">
      <c r="A450" s="44" t="str">
        <f t="shared" si="32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3"/>
        <v>Aderente</v>
      </c>
      <c r="BR450" s="15" t="str">
        <f t="shared" si="34"/>
        <v>*</v>
      </c>
      <c r="BS450" s="15" t="str">
        <f t="shared" si="35"/>
        <v>*</v>
      </c>
      <c r="BT450" s="157" t="str">
        <f t="shared" si="36"/>
        <v/>
      </c>
    </row>
    <row r="451" spans="1:72" ht="14.45" hidden="1">
      <c r="A451" s="44" t="str">
        <f t="shared" si="32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3"/>
        <v>Aderente</v>
      </c>
      <c r="BR451" s="15" t="str">
        <f t="shared" si="34"/>
        <v>*</v>
      </c>
      <c r="BS451" s="15" t="str">
        <f t="shared" si="35"/>
        <v>*</v>
      </c>
      <c r="BT451" s="157" t="str">
        <f t="shared" si="36"/>
        <v/>
      </c>
    </row>
    <row r="452" spans="1:72" ht="14.45" hidden="1">
      <c r="A452" s="44" t="str">
        <f t="shared" si="32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3"/>
        <v>Aderente</v>
      </c>
      <c r="BR452" s="15" t="str">
        <f t="shared" si="34"/>
        <v>*</v>
      </c>
      <c r="BS452" s="15" t="str">
        <f t="shared" si="35"/>
        <v>*</v>
      </c>
      <c r="BT452" s="157" t="str">
        <f t="shared" si="36"/>
        <v/>
      </c>
    </row>
    <row r="453" spans="1:72" ht="14.45" hidden="1">
      <c r="A453" s="44" t="str">
        <f t="shared" si="32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3"/>
        <v>Aderente</v>
      </c>
      <c r="BR453" s="15" t="str">
        <f t="shared" si="34"/>
        <v>*</v>
      </c>
      <c r="BS453" s="15" t="str">
        <f t="shared" si="35"/>
        <v>*</v>
      </c>
      <c r="BT453" s="157" t="str">
        <f t="shared" si="36"/>
        <v/>
      </c>
    </row>
    <row r="454" spans="1:72" ht="14.45" hidden="1">
      <c r="A454" s="44" t="str">
        <f t="shared" si="32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3"/>
        <v>Aderente</v>
      </c>
      <c r="BR454" s="15" t="str">
        <f t="shared" si="34"/>
        <v>*</v>
      </c>
      <c r="BS454" s="15" t="str">
        <f t="shared" si="35"/>
        <v>*</v>
      </c>
      <c r="BT454" s="157" t="str">
        <f t="shared" si="36"/>
        <v/>
      </c>
    </row>
    <row r="455" spans="1:72" ht="14.45" hidden="1">
      <c r="A455" s="44" t="str">
        <f t="shared" si="32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3"/>
        <v>Aderente</v>
      </c>
      <c r="BR455" s="15" t="str">
        <f t="shared" si="34"/>
        <v>*</v>
      </c>
      <c r="BS455" s="15" t="str">
        <f t="shared" si="35"/>
        <v>*</v>
      </c>
      <c r="BT455" s="157" t="str">
        <f t="shared" si="36"/>
        <v/>
      </c>
    </row>
    <row r="456" spans="1:72" ht="14.45" hidden="1">
      <c r="A456" s="44" t="str">
        <f t="shared" si="32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3"/>
        <v>Aderente</v>
      </c>
      <c r="BR456" s="15" t="str">
        <f t="shared" si="34"/>
        <v>*</v>
      </c>
      <c r="BS456" s="15" t="str">
        <f t="shared" si="35"/>
        <v>*</v>
      </c>
      <c r="BT456" s="157" t="str">
        <f t="shared" si="36"/>
        <v/>
      </c>
    </row>
    <row r="457" spans="1:72" ht="14.45" hidden="1">
      <c r="A457" s="44" t="str">
        <f t="shared" si="32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3"/>
        <v>Aderente</v>
      </c>
      <c r="BR457" s="15" t="str">
        <f t="shared" si="34"/>
        <v>*</v>
      </c>
      <c r="BS457" s="15" t="str">
        <f t="shared" si="35"/>
        <v>*</v>
      </c>
      <c r="BT457" s="157" t="str">
        <f t="shared" si="36"/>
        <v/>
      </c>
    </row>
    <row r="458" spans="1:72" ht="14.45" hidden="1">
      <c r="A458" s="44" t="str">
        <f t="shared" si="32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3"/>
        <v>Aderente</v>
      </c>
      <c r="BR458" s="15" t="str">
        <f t="shared" si="34"/>
        <v>*</v>
      </c>
      <c r="BS458" s="15" t="str">
        <f t="shared" si="35"/>
        <v>*</v>
      </c>
      <c r="BT458" s="157" t="str">
        <f t="shared" si="36"/>
        <v/>
      </c>
    </row>
    <row r="459" spans="1:72" ht="14.45" hidden="1">
      <c r="A459" s="44" t="str">
        <f t="shared" ref="A459:A522" si="37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38">IF(AND(BR459&lt;1,BS459&lt;1),"Produção e Intervalo",IF(BR459&lt;1,"Intervalo",IF(BS459&lt;1,"Produção","Aderente")))</f>
        <v>Aderente</v>
      </c>
      <c r="BR459" s="15" t="str">
        <f t="shared" ref="BR459:BR522" si="39">IF(OR(B459="",F459=""),"*",AY459/P459)</f>
        <v>*</v>
      </c>
      <c r="BS459" s="15" t="str">
        <f t="shared" ref="BS459:BS522" si="40">IF(OR(B459="",F459=""),"*",BA459/Q459)</f>
        <v>*</v>
      </c>
      <c r="BT459" s="157" t="str">
        <f t="shared" ref="BT459:BT522" si="41">IF(BN459="","",SUBSTITUTE(BM459," ","")&amp;SUBSTITUTE(BN459," ",""))</f>
        <v/>
      </c>
    </row>
    <row r="460" spans="1:72" ht="14.45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t="14.45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t="14.45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t="14.45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t="14.45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t="14.45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t="14.45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t="14.45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t="14.45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t="14.45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t="14.45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t="14.45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t="14.45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t="14.45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t="14.45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t="14.45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t="14.45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t="14.45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t="14.45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t="14.45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t="14.45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t="14.45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t="14.45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t="14.45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t="14.45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t="14.45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t="14.45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t="14.45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t="14.45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t="14.45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t="14.45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t="14.45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t="14.45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t="14.45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t="14.45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t="14.45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t="14.45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t="14.45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t="14.45" hidden="1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t="14.45" hidden="1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t="14.45" hidden="1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t="14.45" hidden="1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t="14.45" hidden="1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t="14.45" hidden="1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t="14.45" hidden="1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t="14.45" hidden="1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t="14.45" hidden="1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t="14.45" hidden="1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t="14.45" hidden="1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t="14.45" hidden="1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t="14.45" hidden="1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t="14.45" hidden="1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t="14.45" hidden="1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t="14.45" hidden="1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t="14.45" hidden="1">
      <c r="A514" s="44" t="str">
        <f t="shared" si="37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8"/>
        <v>Aderente</v>
      </c>
      <c r="BR514" s="15" t="str">
        <f t="shared" si="39"/>
        <v>*</v>
      </c>
      <c r="BS514" s="15" t="str">
        <f t="shared" si="40"/>
        <v>*</v>
      </c>
      <c r="BT514" s="157" t="str">
        <f t="shared" si="41"/>
        <v/>
      </c>
    </row>
    <row r="515" spans="1:72" ht="14.45" hidden="1">
      <c r="A515" s="44" t="str">
        <f t="shared" si="37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8"/>
        <v>Aderente</v>
      </c>
      <c r="BR515" s="15" t="str">
        <f t="shared" si="39"/>
        <v>*</v>
      </c>
      <c r="BS515" s="15" t="str">
        <f t="shared" si="40"/>
        <v>*</v>
      </c>
      <c r="BT515" s="157" t="str">
        <f t="shared" si="41"/>
        <v/>
      </c>
    </row>
    <row r="516" spans="1:72" ht="14.45" hidden="1">
      <c r="A516" s="44" t="str">
        <f t="shared" si="37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8"/>
        <v>Aderente</v>
      </c>
      <c r="BR516" s="15" t="str">
        <f t="shared" si="39"/>
        <v>*</v>
      </c>
      <c r="BS516" s="15" t="str">
        <f t="shared" si="40"/>
        <v>*</v>
      </c>
      <c r="BT516" s="157" t="str">
        <f t="shared" si="41"/>
        <v/>
      </c>
    </row>
    <row r="517" spans="1:72" ht="14.45" hidden="1">
      <c r="A517" s="44" t="str">
        <f t="shared" si="37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8"/>
        <v>Aderente</v>
      </c>
      <c r="BR517" s="15" t="str">
        <f t="shared" si="39"/>
        <v>*</v>
      </c>
      <c r="BS517" s="15" t="str">
        <f t="shared" si="40"/>
        <v>*</v>
      </c>
      <c r="BT517" s="157" t="str">
        <f t="shared" si="41"/>
        <v/>
      </c>
    </row>
    <row r="518" spans="1:72" ht="14.45" hidden="1">
      <c r="A518" s="44" t="str">
        <f t="shared" si="37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8"/>
        <v>Aderente</v>
      </c>
      <c r="BR518" s="15" t="str">
        <f t="shared" si="39"/>
        <v>*</v>
      </c>
      <c r="BS518" s="15" t="str">
        <f t="shared" si="40"/>
        <v>*</v>
      </c>
      <c r="BT518" s="157" t="str">
        <f t="shared" si="41"/>
        <v/>
      </c>
    </row>
    <row r="519" spans="1:72" ht="14.45" hidden="1">
      <c r="A519" s="44" t="str">
        <f t="shared" si="37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8"/>
        <v>Aderente</v>
      </c>
      <c r="BR519" s="15" t="str">
        <f t="shared" si="39"/>
        <v>*</v>
      </c>
      <c r="BS519" s="15" t="str">
        <f t="shared" si="40"/>
        <v>*</v>
      </c>
      <c r="BT519" s="157" t="str">
        <f t="shared" si="41"/>
        <v/>
      </c>
    </row>
    <row r="520" spans="1:72" ht="14.45" hidden="1">
      <c r="A520" s="44" t="str">
        <f t="shared" si="37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8"/>
        <v>Aderente</v>
      </c>
      <c r="BR520" s="15" t="str">
        <f t="shared" si="39"/>
        <v>*</v>
      </c>
      <c r="BS520" s="15" t="str">
        <f t="shared" si="40"/>
        <v>*</v>
      </c>
      <c r="BT520" s="157" t="str">
        <f t="shared" si="41"/>
        <v/>
      </c>
    </row>
    <row r="521" spans="1:72" ht="14.45" hidden="1">
      <c r="A521" s="44" t="str">
        <f t="shared" si="37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38"/>
        <v>Aderente</v>
      </c>
      <c r="BR521" s="15" t="str">
        <f t="shared" si="39"/>
        <v>*</v>
      </c>
      <c r="BS521" s="15" t="str">
        <f t="shared" si="40"/>
        <v>*</v>
      </c>
      <c r="BT521" s="157" t="str">
        <f t="shared" si="41"/>
        <v/>
      </c>
    </row>
    <row r="522" spans="1:72" ht="14.45" hidden="1">
      <c r="A522" s="44" t="str">
        <f t="shared" si="37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38"/>
        <v>Aderente</v>
      </c>
      <c r="BR522" s="15" t="str">
        <f t="shared" si="39"/>
        <v>*</v>
      </c>
      <c r="BS522" s="15" t="str">
        <f t="shared" si="40"/>
        <v>*</v>
      </c>
      <c r="BT522" s="157" t="str">
        <f t="shared" si="41"/>
        <v/>
      </c>
    </row>
    <row r="523" spans="1:72" ht="14.45" hidden="1">
      <c r="A523" s="44" t="str">
        <f t="shared" ref="A523:A586" si="42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3">IF(AND(BR523&lt;1,BS523&lt;1),"Produção e Intervalo",IF(BR523&lt;1,"Intervalo",IF(BS523&lt;1,"Produção","Aderente")))</f>
        <v>Aderente</v>
      </c>
      <c r="BR523" s="15" t="str">
        <f t="shared" ref="BR523:BR586" si="44">IF(OR(B523="",F523=""),"*",AY523/P523)</f>
        <v>*</v>
      </c>
      <c r="BS523" s="15" t="str">
        <f t="shared" ref="BS523:BS586" si="45">IF(OR(B523="",F523=""),"*",BA523/Q523)</f>
        <v>*</v>
      </c>
      <c r="BT523" s="157" t="str">
        <f t="shared" ref="BT523:BT586" si="46">IF(BN523="","",SUBSTITUTE(BM523," ","")&amp;SUBSTITUTE(BN523," ",""))</f>
        <v/>
      </c>
    </row>
    <row r="524" spans="1:72" ht="14.45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t="14.45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t="14.45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t="14.45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t="14.45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t="14.45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t="14.45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t="14.45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t="14.45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t="14.45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t="14.45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t="14.45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t="14.45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t="14.45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t="14.45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t="14.45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t="14.45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t="14.45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t="14.45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t="14.45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t="14.45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t="14.45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t="14.45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t="14.45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t="14.45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t="14.45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t="14.45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t="14.45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t="14.45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t="14.45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t="14.45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t="14.45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t="14.45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t="14.45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t="14.45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t="14.45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t="14.45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t="14.45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t="14.45" hidden="1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t="14.45" hidden="1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t="14.45" hidden="1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t="14.45" hidden="1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t="14.45" hidden="1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t="14.45" hidden="1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t="14.45" hidden="1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t="14.45" hidden="1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t="14.45" hidden="1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t="14.45" hidden="1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t="14.45" hidden="1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t="14.45" hidden="1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t="14.45" hidden="1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t="14.45" hidden="1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t="14.45" hidden="1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t="14.45" hidden="1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t="14.45" hidden="1">
      <c r="A578" s="44" t="str">
        <f t="shared" si="42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3"/>
        <v>Aderente</v>
      </c>
      <c r="BR578" s="15" t="str">
        <f t="shared" si="44"/>
        <v>*</v>
      </c>
      <c r="BS578" s="15" t="str">
        <f t="shared" si="45"/>
        <v>*</v>
      </c>
      <c r="BT578" s="157" t="str">
        <f t="shared" si="46"/>
        <v/>
      </c>
    </row>
    <row r="579" spans="1:72" ht="14.45" hidden="1">
      <c r="A579" s="44" t="str">
        <f t="shared" si="42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3"/>
        <v>Aderente</v>
      </c>
      <c r="BR579" s="15" t="str">
        <f t="shared" si="44"/>
        <v>*</v>
      </c>
      <c r="BS579" s="15" t="str">
        <f t="shared" si="45"/>
        <v>*</v>
      </c>
      <c r="BT579" s="157" t="str">
        <f t="shared" si="46"/>
        <v/>
      </c>
    </row>
    <row r="580" spans="1:72" ht="14.45" hidden="1">
      <c r="A580" s="44" t="str">
        <f t="shared" si="42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3"/>
        <v>Aderente</v>
      </c>
      <c r="BR580" s="15" t="str">
        <f t="shared" si="44"/>
        <v>*</v>
      </c>
      <c r="BS580" s="15" t="str">
        <f t="shared" si="45"/>
        <v>*</v>
      </c>
      <c r="BT580" s="157" t="str">
        <f t="shared" si="46"/>
        <v/>
      </c>
    </row>
    <row r="581" spans="1:72" ht="14.45" hidden="1">
      <c r="A581" s="44" t="str">
        <f t="shared" si="42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3"/>
        <v>Aderente</v>
      </c>
      <c r="BR581" s="15" t="str">
        <f t="shared" si="44"/>
        <v>*</v>
      </c>
      <c r="BS581" s="15" t="str">
        <f t="shared" si="45"/>
        <v>*</v>
      </c>
      <c r="BT581" s="157" t="str">
        <f t="shared" si="46"/>
        <v/>
      </c>
    </row>
    <row r="582" spans="1:72" ht="14.45" hidden="1">
      <c r="A582" s="44" t="str">
        <f t="shared" si="42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3"/>
        <v>Aderente</v>
      </c>
      <c r="BR582" s="15" t="str">
        <f t="shared" si="44"/>
        <v>*</v>
      </c>
      <c r="BS582" s="15" t="str">
        <f t="shared" si="45"/>
        <v>*</v>
      </c>
      <c r="BT582" s="157" t="str">
        <f t="shared" si="46"/>
        <v/>
      </c>
    </row>
    <row r="583" spans="1:72" ht="14.45" hidden="1">
      <c r="A583" s="44" t="str">
        <f t="shared" si="42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3"/>
        <v>Aderente</v>
      </c>
      <c r="BR583" s="15" t="str">
        <f t="shared" si="44"/>
        <v>*</v>
      </c>
      <c r="BS583" s="15" t="str">
        <f t="shared" si="45"/>
        <v>*</v>
      </c>
      <c r="BT583" s="157" t="str">
        <f t="shared" si="46"/>
        <v/>
      </c>
    </row>
    <row r="584" spans="1:72" ht="14.45" hidden="1">
      <c r="A584" s="44" t="str">
        <f t="shared" si="42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3"/>
        <v>Aderente</v>
      </c>
      <c r="BR584" s="15" t="str">
        <f t="shared" si="44"/>
        <v>*</v>
      </c>
      <c r="BS584" s="15" t="str">
        <f t="shared" si="45"/>
        <v>*</v>
      </c>
      <c r="BT584" s="157" t="str">
        <f t="shared" si="46"/>
        <v/>
      </c>
    </row>
    <row r="585" spans="1:72" ht="14.45" hidden="1">
      <c r="A585" s="44" t="str">
        <f t="shared" si="42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3"/>
        <v>Aderente</v>
      </c>
      <c r="BR585" s="15" t="str">
        <f t="shared" si="44"/>
        <v>*</v>
      </c>
      <c r="BS585" s="15" t="str">
        <f t="shared" si="45"/>
        <v>*</v>
      </c>
      <c r="BT585" s="157" t="str">
        <f t="shared" si="46"/>
        <v/>
      </c>
    </row>
    <row r="586" spans="1:72" ht="14.45" hidden="1">
      <c r="A586" s="44" t="str">
        <f t="shared" si="42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3"/>
        <v>Aderente</v>
      </c>
      <c r="BR586" s="15" t="str">
        <f t="shared" si="44"/>
        <v>*</v>
      </c>
      <c r="BS586" s="15" t="str">
        <f t="shared" si="45"/>
        <v>*</v>
      </c>
      <c r="BT586" s="157" t="str">
        <f t="shared" si="46"/>
        <v/>
      </c>
    </row>
    <row r="587" spans="1:72" ht="14.45" hidden="1">
      <c r="A587" s="44" t="str">
        <f t="shared" ref="A587:A650" si="47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48">IF(AND(BR587&lt;1,BS587&lt;1),"Produção e Intervalo",IF(BR587&lt;1,"Intervalo",IF(BS587&lt;1,"Produção","Aderente")))</f>
        <v>Aderente</v>
      </c>
      <c r="BR587" s="15" t="str">
        <f t="shared" ref="BR587:BR650" si="49">IF(OR(B587="",F587=""),"*",AY587/P587)</f>
        <v>*</v>
      </c>
      <c r="BS587" s="15" t="str">
        <f t="shared" ref="BS587:BS650" si="50">IF(OR(B587="",F587=""),"*",BA587/Q587)</f>
        <v>*</v>
      </c>
      <c r="BT587" s="157" t="str">
        <f t="shared" ref="BT587:BT650" si="51">IF(BN587="","",SUBSTITUTE(BM587," ","")&amp;SUBSTITUTE(BN587," ",""))</f>
        <v/>
      </c>
    </row>
    <row r="588" spans="1:72" ht="14.45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t="14.45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t="14.45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t="14.45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t="14.45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t="14.45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t="14.45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t="14.45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t="14.45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t="14.45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t="14.45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t="14.45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t="14.45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t="14.45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t="14.45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t="14.45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t="14.45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t="14.45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t="14.45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t="14.45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t="14.45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t="14.45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t="14.45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t="14.45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t="14.45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t="14.45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t="14.45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t="14.45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t="14.45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t="14.45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t="14.45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t="14.45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t="14.45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t="14.45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t="14.45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t="14.45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t="14.45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t="14.45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t="14.45" hidden="1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t="14.45" hidden="1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t="14.45" hidden="1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t="14.45" hidden="1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t="14.45" hidden="1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t="14.45" hidden="1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t="14.45" hidden="1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t="14.45" hidden="1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t="14.45" hidden="1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t="14.45" hidden="1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t="14.45" hidden="1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t="14.45" hidden="1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t="14.45" hidden="1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t="14.45" hidden="1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t="14.45" hidden="1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t="14.45" hidden="1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t="14.45" hidden="1">
      <c r="A642" s="44" t="str">
        <f t="shared" si="47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8"/>
        <v>Aderente</v>
      </c>
      <c r="BR642" s="15" t="str">
        <f t="shared" si="49"/>
        <v>*</v>
      </c>
      <c r="BS642" s="15" t="str">
        <f t="shared" si="50"/>
        <v>*</v>
      </c>
      <c r="BT642" s="157" t="str">
        <f t="shared" si="51"/>
        <v/>
      </c>
    </row>
    <row r="643" spans="1:72" ht="14.45" hidden="1">
      <c r="A643" s="44" t="str">
        <f t="shared" si="47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8"/>
        <v>Aderente</v>
      </c>
      <c r="BR643" s="15" t="str">
        <f t="shared" si="49"/>
        <v>*</v>
      </c>
      <c r="BS643" s="15" t="str">
        <f t="shared" si="50"/>
        <v>*</v>
      </c>
      <c r="BT643" s="157" t="str">
        <f t="shared" si="51"/>
        <v/>
      </c>
    </row>
    <row r="644" spans="1:72" ht="14.45" hidden="1">
      <c r="A644" s="44" t="str">
        <f t="shared" si="47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8"/>
        <v>Aderente</v>
      </c>
      <c r="BR644" s="15" t="str">
        <f t="shared" si="49"/>
        <v>*</v>
      </c>
      <c r="BS644" s="15" t="str">
        <f t="shared" si="50"/>
        <v>*</v>
      </c>
      <c r="BT644" s="157" t="str">
        <f t="shared" si="51"/>
        <v/>
      </c>
    </row>
    <row r="645" spans="1:72" ht="14.45" hidden="1">
      <c r="A645" s="44" t="str">
        <f t="shared" si="47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8"/>
        <v>Aderente</v>
      </c>
      <c r="BR645" s="15" t="str">
        <f t="shared" si="49"/>
        <v>*</v>
      </c>
      <c r="BS645" s="15" t="str">
        <f t="shared" si="50"/>
        <v>*</v>
      </c>
      <c r="BT645" s="157" t="str">
        <f t="shared" si="51"/>
        <v/>
      </c>
    </row>
    <row r="646" spans="1:72" ht="14.45" hidden="1">
      <c r="A646" s="44" t="str">
        <f t="shared" si="47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8"/>
        <v>Aderente</v>
      </c>
      <c r="BR646" s="15" t="str">
        <f t="shared" si="49"/>
        <v>*</v>
      </c>
      <c r="BS646" s="15" t="str">
        <f t="shared" si="50"/>
        <v>*</v>
      </c>
      <c r="BT646" s="157" t="str">
        <f t="shared" si="51"/>
        <v/>
      </c>
    </row>
    <row r="647" spans="1:72" ht="14.45" hidden="1">
      <c r="A647" s="44" t="str">
        <f t="shared" si="47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8"/>
        <v>Aderente</v>
      </c>
      <c r="BR647" s="15" t="str">
        <f t="shared" si="49"/>
        <v>*</v>
      </c>
      <c r="BS647" s="15" t="str">
        <f t="shared" si="50"/>
        <v>*</v>
      </c>
      <c r="BT647" s="157" t="str">
        <f t="shared" si="51"/>
        <v/>
      </c>
    </row>
    <row r="648" spans="1:72" ht="14.45" hidden="1">
      <c r="A648" s="44" t="str">
        <f t="shared" si="47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8"/>
        <v>Aderente</v>
      </c>
      <c r="BR648" s="15" t="str">
        <f t="shared" si="49"/>
        <v>*</v>
      </c>
      <c r="BS648" s="15" t="str">
        <f t="shared" si="50"/>
        <v>*</v>
      </c>
      <c r="BT648" s="157" t="str">
        <f t="shared" si="51"/>
        <v/>
      </c>
    </row>
    <row r="649" spans="1:72" ht="14.45" hidden="1">
      <c r="A649" s="44" t="str">
        <f t="shared" si="47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48"/>
        <v>Aderente</v>
      </c>
      <c r="BR649" s="15" t="str">
        <f t="shared" si="49"/>
        <v>*</v>
      </c>
      <c r="BS649" s="15" t="str">
        <f t="shared" si="50"/>
        <v>*</v>
      </c>
      <c r="BT649" s="157" t="str">
        <f t="shared" si="51"/>
        <v/>
      </c>
    </row>
    <row r="650" spans="1:72" ht="14.45" hidden="1">
      <c r="A650" s="44" t="str">
        <f t="shared" si="47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48"/>
        <v>Aderente</v>
      </c>
      <c r="BR650" s="15" t="str">
        <f t="shared" si="49"/>
        <v>*</v>
      </c>
      <c r="BS650" s="15" t="str">
        <f t="shared" si="50"/>
        <v>*</v>
      </c>
      <c r="BT650" s="157" t="str">
        <f t="shared" si="51"/>
        <v/>
      </c>
    </row>
    <row r="651" spans="1:72" ht="14.45" hidden="1">
      <c r="A651" s="44" t="str">
        <f t="shared" ref="A651:A714" si="52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3">IF(AND(BR651&lt;1,BS651&lt;1),"Produção e Intervalo",IF(BR651&lt;1,"Intervalo",IF(BS651&lt;1,"Produção","Aderente")))</f>
        <v>Aderente</v>
      </c>
      <c r="BR651" s="15" t="str">
        <f t="shared" ref="BR651:BR714" si="54">IF(OR(B651="",F651=""),"*",AY651/P651)</f>
        <v>*</v>
      </c>
      <c r="BS651" s="15" t="str">
        <f t="shared" ref="BS651:BS714" si="55">IF(OR(B651="",F651=""),"*",BA651/Q651)</f>
        <v>*</v>
      </c>
      <c r="BT651" s="157" t="str">
        <f t="shared" ref="BT651:BT714" si="56">IF(BN651="","",SUBSTITUTE(BM651," ","")&amp;SUBSTITUTE(BN651," ",""))</f>
        <v/>
      </c>
    </row>
    <row r="652" spans="1:72" ht="14.45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t="14.45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t="14.45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t="14.45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t="14.45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t="14.45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t="14.45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t="14.45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t="14.45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t="14.45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t="14.45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t="14.45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t="14.45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t="14.45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t="14.45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t="14.45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t="14.45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t="14.45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t="14.45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t="14.45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t="14.45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t="14.45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t="14.45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t="14.45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t="14.45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t="14.45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t="14.45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t="14.45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t="14.45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t="14.45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t="14.45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t="14.45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t="14.45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t="14.45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t="14.45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t="14.45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t="14.45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t="14.45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t="14.45" hidden="1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t="14.45" hidden="1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t="14.45" hidden="1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t="14.45" hidden="1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t="14.45" hidden="1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t="14.45" hidden="1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t="14.45" hidden="1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t="14.45" hidden="1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t="14.45" hidden="1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t="14.45" hidden="1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t="14.45" hidden="1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t="14.45" hidden="1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t="14.45" hidden="1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t="14.45" hidden="1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t="14.45" hidden="1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t="14.45" hidden="1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t="14.45" hidden="1">
      <c r="A706" s="44" t="str">
        <f t="shared" si="52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3"/>
        <v>Aderente</v>
      </c>
      <c r="BR706" s="15" t="str">
        <f t="shared" si="54"/>
        <v>*</v>
      </c>
      <c r="BS706" s="15" t="str">
        <f t="shared" si="55"/>
        <v>*</v>
      </c>
      <c r="BT706" s="157" t="str">
        <f t="shared" si="56"/>
        <v/>
      </c>
    </row>
    <row r="707" spans="1:72" ht="14.45" hidden="1">
      <c r="A707" s="44" t="str">
        <f t="shared" si="52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3"/>
        <v>Aderente</v>
      </c>
      <c r="BR707" s="15" t="str">
        <f t="shared" si="54"/>
        <v>*</v>
      </c>
      <c r="BS707" s="15" t="str">
        <f t="shared" si="55"/>
        <v>*</v>
      </c>
      <c r="BT707" s="157" t="str">
        <f t="shared" si="56"/>
        <v/>
      </c>
    </row>
    <row r="708" spans="1:72" ht="14.45" hidden="1">
      <c r="A708" s="44" t="str">
        <f t="shared" si="52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3"/>
        <v>Aderente</v>
      </c>
      <c r="BR708" s="15" t="str">
        <f t="shared" si="54"/>
        <v>*</v>
      </c>
      <c r="BS708" s="15" t="str">
        <f t="shared" si="55"/>
        <v>*</v>
      </c>
      <c r="BT708" s="157" t="str">
        <f t="shared" si="56"/>
        <v/>
      </c>
    </row>
    <row r="709" spans="1:72" ht="14.45" hidden="1">
      <c r="A709" s="44" t="str">
        <f t="shared" si="52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3"/>
        <v>Aderente</v>
      </c>
      <c r="BR709" s="15" t="str">
        <f t="shared" si="54"/>
        <v>*</v>
      </c>
      <c r="BS709" s="15" t="str">
        <f t="shared" si="55"/>
        <v>*</v>
      </c>
      <c r="BT709" s="157" t="str">
        <f t="shared" si="56"/>
        <v/>
      </c>
    </row>
    <row r="710" spans="1:72" ht="14.45" hidden="1">
      <c r="A710" s="44" t="str">
        <f t="shared" si="52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3"/>
        <v>Aderente</v>
      </c>
      <c r="BR710" s="15" t="str">
        <f t="shared" si="54"/>
        <v>*</v>
      </c>
      <c r="BS710" s="15" t="str">
        <f t="shared" si="55"/>
        <v>*</v>
      </c>
      <c r="BT710" s="157" t="str">
        <f t="shared" si="56"/>
        <v/>
      </c>
    </row>
    <row r="711" spans="1:72" ht="14.45" hidden="1">
      <c r="A711" s="44" t="str">
        <f t="shared" si="52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3"/>
        <v>Aderente</v>
      </c>
      <c r="BR711" s="15" t="str">
        <f t="shared" si="54"/>
        <v>*</v>
      </c>
      <c r="BS711" s="15" t="str">
        <f t="shared" si="55"/>
        <v>*</v>
      </c>
      <c r="BT711" s="157" t="str">
        <f t="shared" si="56"/>
        <v/>
      </c>
    </row>
    <row r="712" spans="1:72" ht="14.45" hidden="1">
      <c r="A712" s="44" t="str">
        <f t="shared" si="52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3"/>
        <v>Aderente</v>
      </c>
      <c r="BR712" s="15" t="str">
        <f t="shared" si="54"/>
        <v>*</v>
      </c>
      <c r="BS712" s="15" t="str">
        <f t="shared" si="55"/>
        <v>*</v>
      </c>
      <c r="BT712" s="157" t="str">
        <f t="shared" si="56"/>
        <v/>
      </c>
    </row>
    <row r="713" spans="1:72" ht="14.45" hidden="1">
      <c r="A713" s="44" t="str">
        <f t="shared" si="52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3"/>
        <v>Aderente</v>
      </c>
      <c r="BR713" s="15" t="str">
        <f t="shared" si="54"/>
        <v>*</v>
      </c>
      <c r="BS713" s="15" t="str">
        <f t="shared" si="55"/>
        <v>*</v>
      </c>
      <c r="BT713" s="157" t="str">
        <f t="shared" si="56"/>
        <v/>
      </c>
    </row>
    <row r="714" spans="1:72" ht="14.45" hidden="1">
      <c r="A714" s="44" t="str">
        <f t="shared" si="52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3"/>
        <v>Aderente</v>
      </c>
      <c r="BR714" s="15" t="str">
        <f t="shared" si="54"/>
        <v>*</v>
      </c>
      <c r="BS714" s="15" t="str">
        <f t="shared" si="55"/>
        <v>*</v>
      </c>
      <c r="BT714" s="157" t="str">
        <f t="shared" si="56"/>
        <v/>
      </c>
    </row>
    <row r="715" spans="1:72" ht="14.45" hidden="1">
      <c r="A715" s="44" t="str">
        <f t="shared" ref="A715:A778" si="57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58">IF(AND(BR715&lt;1,BS715&lt;1),"Produção e Intervalo",IF(BR715&lt;1,"Intervalo",IF(BS715&lt;1,"Produção","Aderente")))</f>
        <v>Aderente</v>
      </c>
      <c r="BR715" s="15" t="str">
        <f t="shared" ref="BR715:BR778" si="59">IF(OR(B715="",F715=""),"*",AY715/P715)</f>
        <v>*</v>
      </c>
      <c r="BS715" s="15" t="str">
        <f t="shared" ref="BS715:BS778" si="60">IF(OR(B715="",F715=""),"*",BA715/Q715)</f>
        <v>*</v>
      </c>
      <c r="BT715" s="157" t="str">
        <f t="shared" ref="BT715:BT778" si="61">IF(BN715="","",SUBSTITUTE(BM715," ","")&amp;SUBSTITUTE(BN715," ",""))</f>
        <v/>
      </c>
    </row>
    <row r="716" spans="1:72" ht="14.45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t="14.45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t="14.45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t="14.45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t="14.45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t="14.45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t="14.45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t="14.45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t="14.45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t="14.45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t="14.45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t="14.45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t="14.45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t="14.45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t="14.45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t="14.45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t="14.45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t="14.45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t="14.45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t="14.45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t="14.45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t="14.45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t="14.45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t="14.45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t="14.45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t="14.45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t="14.45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t="14.45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t="14.45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t="14.45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t="14.45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t="14.45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t="14.45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t="14.45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t="14.45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t="14.45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t="14.45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t="14.45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t="14.45" hidden="1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t="14.45" hidden="1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t="14.45" hidden="1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t="14.45" hidden="1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t="14.45" hidden="1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t="14.45" hidden="1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t="14.45" hidden="1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t="14.45" hidden="1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t="14.45" hidden="1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t="14.45" hidden="1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t="14.45" hidden="1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t="14.45" hidden="1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t="14.45" hidden="1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t="14.45" hidden="1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t="14.45" hidden="1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t="14.45" hidden="1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t="14.45" hidden="1">
      <c r="A770" s="44" t="str">
        <f t="shared" si="57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8"/>
        <v>Aderente</v>
      </c>
      <c r="BR770" s="15" t="str">
        <f t="shared" si="59"/>
        <v>*</v>
      </c>
      <c r="BS770" s="15" t="str">
        <f t="shared" si="60"/>
        <v>*</v>
      </c>
      <c r="BT770" s="157" t="str">
        <f t="shared" si="61"/>
        <v/>
      </c>
    </row>
    <row r="771" spans="1:72" ht="14.45" hidden="1">
      <c r="A771" s="44" t="str">
        <f t="shared" si="57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8"/>
        <v>Aderente</v>
      </c>
      <c r="BR771" s="15" t="str">
        <f t="shared" si="59"/>
        <v>*</v>
      </c>
      <c r="BS771" s="15" t="str">
        <f t="shared" si="60"/>
        <v>*</v>
      </c>
      <c r="BT771" s="157" t="str">
        <f t="shared" si="61"/>
        <v/>
      </c>
    </row>
    <row r="772" spans="1:72" ht="14.45" hidden="1">
      <c r="A772" s="44" t="str">
        <f t="shared" si="57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8"/>
        <v>Aderente</v>
      </c>
      <c r="BR772" s="15" t="str">
        <f t="shared" si="59"/>
        <v>*</v>
      </c>
      <c r="BS772" s="15" t="str">
        <f t="shared" si="60"/>
        <v>*</v>
      </c>
      <c r="BT772" s="157" t="str">
        <f t="shared" si="61"/>
        <v/>
      </c>
    </row>
    <row r="773" spans="1:72" ht="14.45" hidden="1">
      <c r="A773" s="44" t="str">
        <f t="shared" si="57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8"/>
        <v>Aderente</v>
      </c>
      <c r="BR773" s="15" t="str">
        <f t="shared" si="59"/>
        <v>*</v>
      </c>
      <c r="BS773" s="15" t="str">
        <f t="shared" si="60"/>
        <v>*</v>
      </c>
      <c r="BT773" s="157" t="str">
        <f t="shared" si="61"/>
        <v/>
      </c>
    </row>
    <row r="774" spans="1:72" ht="14.45" hidden="1">
      <c r="A774" s="44" t="str">
        <f t="shared" si="57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8"/>
        <v>Aderente</v>
      </c>
      <c r="BR774" s="15" t="str">
        <f t="shared" si="59"/>
        <v>*</v>
      </c>
      <c r="BS774" s="15" t="str">
        <f t="shared" si="60"/>
        <v>*</v>
      </c>
      <c r="BT774" s="157" t="str">
        <f t="shared" si="61"/>
        <v/>
      </c>
    </row>
    <row r="775" spans="1:72" ht="14.45" hidden="1">
      <c r="A775" s="44" t="str">
        <f t="shared" si="57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8"/>
        <v>Aderente</v>
      </c>
      <c r="BR775" s="15" t="str">
        <f t="shared" si="59"/>
        <v>*</v>
      </c>
      <c r="BS775" s="15" t="str">
        <f t="shared" si="60"/>
        <v>*</v>
      </c>
      <c r="BT775" s="157" t="str">
        <f t="shared" si="61"/>
        <v/>
      </c>
    </row>
    <row r="776" spans="1:72" ht="14.45" hidden="1">
      <c r="A776" s="44" t="str">
        <f t="shared" si="57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8"/>
        <v>Aderente</v>
      </c>
      <c r="BR776" s="15" t="str">
        <f t="shared" si="59"/>
        <v>*</v>
      </c>
      <c r="BS776" s="15" t="str">
        <f t="shared" si="60"/>
        <v>*</v>
      </c>
      <c r="BT776" s="157" t="str">
        <f t="shared" si="61"/>
        <v/>
      </c>
    </row>
    <row r="777" spans="1:72" ht="14.45" hidden="1">
      <c r="A777" s="44" t="str">
        <f t="shared" si="57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58"/>
        <v>Aderente</v>
      </c>
      <c r="BR777" s="15" t="str">
        <f t="shared" si="59"/>
        <v>*</v>
      </c>
      <c r="BS777" s="15" t="str">
        <f t="shared" si="60"/>
        <v>*</v>
      </c>
      <c r="BT777" s="157" t="str">
        <f t="shared" si="61"/>
        <v/>
      </c>
    </row>
    <row r="778" spans="1:72" ht="14.45" hidden="1">
      <c r="A778" s="44" t="str">
        <f t="shared" si="57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58"/>
        <v>Aderente</v>
      </c>
      <c r="BR778" s="15" t="str">
        <f t="shared" si="59"/>
        <v>*</v>
      </c>
      <c r="BS778" s="15" t="str">
        <f t="shared" si="60"/>
        <v>*</v>
      </c>
      <c r="BT778" s="157" t="str">
        <f t="shared" si="61"/>
        <v/>
      </c>
    </row>
    <row r="779" spans="1:72" ht="14.45" hidden="1">
      <c r="A779" s="44" t="str">
        <f t="shared" ref="A779:A804" si="62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3">IF(AND(BR779&lt;1,BS779&lt;1),"Produção e Intervalo",IF(BR779&lt;1,"Intervalo",IF(BS779&lt;1,"Produção","Aderente")))</f>
        <v>Aderente</v>
      </c>
      <c r="BR779" s="15" t="str">
        <f t="shared" ref="BR779:BR804" si="64">IF(OR(B779="",F779=""),"*",AY779/P779)</f>
        <v>*</v>
      </c>
      <c r="BS779" s="15" t="str">
        <f t="shared" ref="BS779:BS804" si="65">IF(OR(B779="",F779=""),"*",BA779/Q779)</f>
        <v>*</v>
      </c>
      <c r="BT779" s="157" t="str">
        <f t="shared" ref="BT779:BT804" si="66">IF(BN779="","",SUBSTITUTE(BM779," ","")&amp;SUBSTITUTE(BN779," ",""))</f>
        <v/>
      </c>
    </row>
    <row r="780" spans="1:72" ht="14.45" hidden="1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t="14.45" hidden="1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t="14.45" hidden="1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t="14.45" hidden="1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t="14.45" hidden="1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t="14.45" hidden="1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t="14.45" hidden="1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t="14.45" hidden="1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t="14.45" hidden="1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t="14.45" hidden="1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t="14.45" hidden="1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t="14.45" hidden="1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t="14.45" hidden="1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t="14.45" hidden="1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t="14.45" hidden="1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t="14.45" hidden="1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  <row r="796" spans="1:72" ht="14.45" hidden="1">
      <c r="A796" s="44" t="str">
        <f t="shared" si="62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3"/>
        <v>Aderente</v>
      </c>
      <c r="BR796" s="15" t="str">
        <f t="shared" si="64"/>
        <v>*</v>
      </c>
      <c r="BS796" s="15" t="str">
        <f t="shared" si="65"/>
        <v>*</v>
      </c>
      <c r="BT796" s="157" t="str">
        <f t="shared" si="66"/>
        <v/>
      </c>
    </row>
    <row r="797" spans="1:72" ht="14.45" hidden="1">
      <c r="A797" s="44" t="str">
        <f t="shared" si="62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3"/>
        <v>Aderente</v>
      </c>
      <c r="BR797" s="15" t="str">
        <f t="shared" si="64"/>
        <v>*</v>
      </c>
      <c r="BS797" s="15" t="str">
        <f t="shared" si="65"/>
        <v>*</v>
      </c>
      <c r="BT797" s="157" t="str">
        <f t="shared" si="66"/>
        <v/>
      </c>
    </row>
    <row r="798" spans="1:72" ht="14.45" hidden="1">
      <c r="A798" s="44" t="str">
        <f t="shared" si="62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3"/>
        <v>Aderente</v>
      </c>
      <c r="BR798" s="15" t="str">
        <f t="shared" si="64"/>
        <v>*</v>
      </c>
      <c r="BS798" s="15" t="str">
        <f t="shared" si="65"/>
        <v>*</v>
      </c>
      <c r="BT798" s="157" t="str">
        <f t="shared" si="66"/>
        <v/>
      </c>
    </row>
    <row r="799" spans="1:72" ht="14.45" hidden="1">
      <c r="A799" s="44" t="str">
        <f t="shared" si="62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3"/>
        <v>Aderente</v>
      </c>
      <c r="BR799" s="15" t="str">
        <f t="shared" si="64"/>
        <v>*</v>
      </c>
      <c r="BS799" s="15" t="str">
        <f t="shared" si="65"/>
        <v>*</v>
      </c>
      <c r="BT799" s="157" t="str">
        <f t="shared" si="66"/>
        <v/>
      </c>
    </row>
    <row r="800" spans="1:72" ht="14.45" hidden="1">
      <c r="A800" s="44" t="str">
        <f t="shared" si="62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3"/>
        <v>Aderente</v>
      </c>
      <c r="BR800" s="15" t="str">
        <f t="shared" si="64"/>
        <v>*</v>
      </c>
      <c r="BS800" s="15" t="str">
        <f t="shared" si="65"/>
        <v>*</v>
      </c>
      <c r="BT800" s="157" t="str">
        <f t="shared" si="66"/>
        <v/>
      </c>
    </row>
    <row r="801" spans="1:72" ht="14.45" hidden="1">
      <c r="A801" s="44" t="str">
        <f t="shared" si="62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3"/>
        <v>Aderente</v>
      </c>
      <c r="BR801" s="15" t="str">
        <f t="shared" si="64"/>
        <v>*</v>
      </c>
      <c r="BS801" s="15" t="str">
        <f t="shared" si="65"/>
        <v>*</v>
      </c>
      <c r="BT801" s="157" t="str">
        <f t="shared" si="66"/>
        <v/>
      </c>
    </row>
    <row r="802" spans="1:72" ht="14.45" hidden="1">
      <c r="A802" s="44" t="str">
        <f t="shared" si="62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3"/>
        <v>Aderente</v>
      </c>
      <c r="BR802" s="15" t="str">
        <f t="shared" si="64"/>
        <v>*</v>
      </c>
      <c r="BS802" s="15" t="str">
        <f t="shared" si="65"/>
        <v>*</v>
      </c>
      <c r="BT802" s="157" t="str">
        <f t="shared" si="66"/>
        <v/>
      </c>
    </row>
    <row r="803" spans="1:72" ht="14.45" hidden="1">
      <c r="A803" s="44" t="str">
        <f t="shared" si="62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3"/>
        <v>Aderente</v>
      </c>
      <c r="BR803" s="15" t="str">
        <f t="shared" si="64"/>
        <v>*</v>
      </c>
      <c r="BS803" s="15" t="str">
        <f t="shared" si="65"/>
        <v>*</v>
      </c>
      <c r="BT803" s="157" t="str">
        <f t="shared" si="66"/>
        <v/>
      </c>
    </row>
    <row r="804" spans="1:72" ht="14.45" hidden="1">
      <c r="A804" s="44" t="str">
        <f t="shared" si="62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3"/>
        <v>Aderente</v>
      </c>
      <c r="BR804" s="15" t="str">
        <f t="shared" si="64"/>
        <v>*</v>
      </c>
      <c r="BS804" s="15" t="str">
        <f t="shared" si="65"/>
        <v>*</v>
      </c>
      <c r="BT804" s="157" t="str">
        <f t="shared" si="66"/>
        <v/>
      </c>
    </row>
    <row r="807" spans="1:72">
      <c r="AT807" s="211" t="s">
        <v>1231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6:AC46 Z47:AD804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7" operator="equal">
      <formula>"ERRO"</formula>
    </cfRule>
  </conditionalFormatting>
  <conditionalFormatting sqref="X4 Y1:Z804">
    <cfRule type="cellIs" dxfId="120" priority="18486" operator="equal">
      <formula>"OPORTUNIDADE"</formula>
    </cfRule>
  </conditionalFormatting>
  <conditionalFormatting sqref="AZ6:AZ804">
    <cfRule type="expression" dxfId="119" priority="18481">
      <formula>$BU6=1</formula>
    </cfRule>
  </conditionalFormatting>
  <conditionalFormatting sqref="BQ6:BQ804">
    <cfRule type="cellIs" dxfId="118" priority="18492" operator="equal">
      <formula>"Produção e Intervalo"</formula>
    </cfRule>
    <cfRule type="cellIs" dxfId="117" priority="18493" operator="equal">
      <formula>"Aderente"</formula>
    </cfRule>
    <cfRule type="cellIs" dxfId="116" priority="18494" operator="equal">
      <formula>"Intervalo"</formula>
    </cfRule>
    <cfRule type="cellIs" dxfId="115" priority="18495" operator="equal">
      <formula>"Produção"</formula>
    </cfRule>
    <cfRule type="cellIs" dxfId="114" priority="18496" operator="equal">
      <formula>"ERRO"</formula>
    </cfRule>
  </conditionalFormatting>
  <conditionalFormatting sqref="BR6:BS804">
    <cfRule type="cellIs" dxfId="113" priority="18474" operator="equal">
      <formula>"*"</formula>
    </cfRule>
    <cfRule type="cellIs" dxfId="112" priority="18475" operator="greaterThanOrEqual">
      <formula>1</formula>
    </cfRule>
    <cfRule type="cellIs" dxfId="111" priority="18476" operator="lessThan">
      <formula>1</formula>
    </cfRule>
  </conditionalFormatting>
  <conditionalFormatting sqref="Y6:Z804">
    <cfRule type="cellIs" dxfId="110" priority="18422" operator="equal">
      <formula>"NÃO"</formula>
    </cfRule>
    <cfRule type="cellIs" dxfId="109" priority="18423" operator="equal">
      <formula>"SIM"</formula>
    </cfRule>
  </conditionalFormatting>
  <conditionalFormatting sqref="Y1047867:Y1048576">
    <cfRule type="cellIs" dxfId="108" priority="18303" operator="equal">
      <formula>"OPORTUNIDADE"</formula>
    </cfRule>
  </conditionalFormatting>
  <conditionalFormatting sqref="Y1047867:Y1048576">
    <cfRule type="cellIs" dxfId="107" priority="18301" operator="equal">
      <formula>"NÃO"</formula>
    </cfRule>
    <cfRule type="cellIs" dxfId="106" priority="18302" operator="equal">
      <formula>"SIM"</formula>
    </cfRule>
  </conditionalFormatting>
  <conditionalFormatting sqref="BK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67:BK78 BK53:BK56 BK58:BK65 BK80:BK804">
    <cfRule type="iconSet" priority="21768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5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7">
      <iconSet showValue="0">
        <cfvo type="percent" val="0"/>
        <cfvo type="num" val="1"/>
        <cfvo type="num" val="1" gte="0"/>
      </iconSet>
    </cfRule>
    <cfRule type="iconSet" priority="21808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K40:BK42 BJ25:BJ804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O23 BM6:BM804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AI6:AI804 F6:F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1232</v>
      </c>
      <c r="C1" s="20" t="s">
        <v>1233</v>
      </c>
      <c r="E1" s="20" t="s">
        <v>1234</v>
      </c>
      <c r="G1" s="20" t="s">
        <v>1235</v>
      </c>
      <c r="H1" s="22"/>
      <c r="I1" s="20" t="s">
        <v>1236</v>
      </c>
      <c r="J1" s="22"/>
      <c r="K1" s="20" t="s">
        <v>1237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1047</v>
      </c>
      <c r="C2" s="28" t="s">
        <v>1238</v>
      </c>
      <c r="E2" s="28">
        <v>1</v>
      </c>
      <c r="G2" s="28" t="s">
        <v>821</v>
      </c>
      <c r="H2" s="22"/>
      <c r="I2" s="28" t="s">
        <v>1073</v>
      </c>
      <c r="J2" s="22"/>
      <c r="K2" s="28" t="s">
        <v>1094</v>
      </c>
      <c r="L2" s="22"/>
      <c r="M2" s="28" t="s">
        <v>1239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1141</v>
      </c>
      <c r="C3" s="28" t="s">
        <v>1240</v>
      </c>
      <c r="E3" s="28">
        <v>2</v>
      </c>
      <c r="G3" s="28" t="s">
        <v>602</v>
      </c>
      <c r="H3" s="22"/>
      <c r="I3" s="28" t="s">
        <v>1117</v>
      </c>
      <c r="J3" s="22"/>
      <c r="K3" s="28" t="s">
        <v>1046</v>
      </c>
      <c r="L3" s="22"/>
      <c r="M3" s="28" t="s">
        <v>1241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1242</v>
      </c>
      <c r="C4" s="28" t="s">
        <v>1233</v>
      </c>
      <c r="E4" s="22"/>
      <c r="H4" s="22"/>
      <c r="I4" s="28" t="s">
        <v>1123</v>
      </c>
      <c r="J4" s="22"/>
      <c r="K4" s="28" t="s">
        <v>1185</v>
      </c>
      <c r="L4" s="22"/>
      <c r="M4" s="28" t="s">
        <v>1243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1244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1245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1246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1096</v>
      </c>
      <c r="B13" s="2" t="s">
        <v>1247</v>
      </c>
      <c r="C13" s="2" t="s">
        <v>1248</v>
      </c>
      <c r="D13" s="2" t="s">
        <v>1249</v>
      </c>
      <c r="E13" s="2" t="s">
        <v>1250</v>
      </c>
      <c r="F13" s="2" t="s">
        <v>1251</v>
      </c>
      <c r="G13" s="2" t="s">
        <v>1143</v>
      </c>
      <c r="H13" s="2" t="s">
        <v>1049</v>
      </c>
      <c r="I13" s="2" t="s">
        <v>1160</v>
      </c>
      <c r="J13" s="2" t="s">
        <v>1252</v>
      </c>
      <c r="K13" s="2" t="s">
        <v>1056</v>
      </c>
      <c r="L13" s="2" t="s">
        <v>1109</v>
      </c>
      <c r="M13" s="2" t="s">
        <v>1253</v>
      </c>
      <c r="N13" s="2" t="s">
        <v>1170</v>
      </c>
      <c r="O13" s="2" t="s">
        <v>1254</v>
      </c>
      <c r="P13" s="2" t="s">
        <v>1085</v>
      </c>
      <c r="Q13" s="2" t="s">
        <v>1255</v>
      </c>
      <c r="R13" s="2" t="s">
        <v>1256</v>
      </c>
      <c r="S13" s="2" t="s">
        <v>1184</v>
      </c>
      <c r="T13" s="2" t="s">
        <v>1068</v>
      </c>
      <c r="U13" s="2" t="s">
        <v>1257</v>
      </c>
      <c r="V13" s="26" t="s">
        <v>1258</v>
      </c>
      <c r="W13" s="26" t="s">
        <v>1259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1097</v>
      </c>
      <c r="B14" s="28" t="s">
        <v>1260</v>
      </c>
      <c r="C14" s="28" t="s">
        <v>1261</v>
      </c>
      <c r="D14" s="28" t="s">
        <v>1262</v>
      </c>
      <c r="E14" s="28" t="s">
        <v>1262</v>
      </c>
      <c r="F14" s="28" t="s">
        <v>1144</v>
      </c>
      <c r="G14" s="28" t="s">
        <v>1144</v>
      </c>
      <c r="H14" s="28" t="s">
        <v>1076</v>
      </c>
      <c r="I14" s="28" t="s">
        <v>1161</v>
      </c>
      <c r="J14" s="28" t="s">
        <v>1263</v>
      </c>
      <c r="K14" s="28" t="s">
        <v>1149</v>
      </c>
      <c r="L14" s="28" t="s">
        <v>1264</v>
      </c>
      <c r="M14" s="28" t="s">
        <v>1264</v>
      </c>
      <c r="N14" s="28" t="s">
        <v>1264</v>
      </c>
      <c r="O14" s="28" t="s">
        <v>1264</v>
      </c>
      <c r="P14" s="28" t="s">
        <v>1085</v>
      </c>
      <c r="Q14" s="28" t="s">
        <v>1265</v>
      </c>
      <c r="R14" s="28" t="s">
        <v>1266</v>
      </c>
      <c r="S14" s="28" t="s">
        <v>1262</v>
      </c>
      <c r="T14" s="28" t="s">
        <v>1262</v>
      </c>
      <c r="U14" s="28" t="s">
        <v>1257</v>
      </c>
      <c r="V14" s="29" t="s">
        <v>1258</v>
      </c>
      <c r="W14" s="29" t="s">
        <v>1259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1267</v>
      </c>
      <c r="B15" s="28" t="s">
        <v>1268</v>
      </c>
      <c r="C15" s="28" t="str">
        <f>""</f>
        <v/>
      </c>
      <c r="D15" s="28"/>
      <c r="E15" s="28"/>
      <c r="F15" s="28"/>
      <c r="G15" s="28" t="s">
        <v>1269</v>
      </c>
      <c r="H15" s="28" t="s">
        <v>1050</v>
      </c>
      <c r="I15" s="28" t="s">
        <v>1270</v>
      </c>
      <c r="J15" s="28"/>
      <c r="K15" s="28" t="s">
        <v>1057</v>
      </c>
      <c r="L15" s="28" t="s">
        <v>1110</v>
      </c>
      <c r="M15" s="28" t="s">
        <v>1110</v>
      </c>
      <c r="N15" s="28" t="s">
        <v>1110</v>
      </c>
      <c r="O15" s="28" t="s">
        <v>1110</v>
      </c>
      <c r="P15" s="28"/>
      <c r="Q15" s="28" t="s">
        <v>1143</v>
      </c>
      <c r="R15" s="28" t="s">
        <v>1271</v>
      </c>
      <c r="S15" s="28" t="s">
        <v>1069</v>
      </c>
      <c r="T15" s="28" t="s">
        <v>1069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1262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1272</v>
      </c>
      <c r="L16" s="28"/>
      <c r="M16" s="28"/>
      <c r="N16" s="28"/>
      <c r="O16" s="28"/>
      <c r="P16" s="28"/>
      <c r="Q16" s="28"/>
      <c r="R16" s="28" t="s">
        <v>1273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1270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1274</v>
      </c>
      <c r="B28" s="25" t="s">
        <v>1275</v>
      </c>
      <c r="C28" s="25" t="s">
        <v>1276</v>
      </c>
      <c r="D28" s="25" t="s">
        <v>1277</v>
      </c>
      <c r="E28" s="25" t="s">
        <v>1278</v>
      </c>
      <c r="F28" s="25" t="s">
        <v>1279</v>
      </c>
      <c r="G28" s="25" t="s">
        <v>1280</v>
      </c>
      <c r="H28" s="25" t="s">
        <v>1281</v>
      </c>
      <c r="I28" s="25" t="s">
        <v>1282</v>
      </c>
      <c r="J28" s="25" t="s">
        <v>1283</v>
      </c>
      <c r="K28" s="25" t="s">
        <v>1284</v>
      </c>
      <c r="L28" s="25" t="s">
        <v>1285</v>
      </c>
      <c r="M28" s="25" t="s">
        <v>1286</v>
      </c>
      <c r="N28" s="25" t="s">
        <v>1287</v>
      </c>
      <c r="O28" s="25" t="s">
        <v>1288</v>
      </c>
      <c r="P28" s="25" t="s">
        <v>1289</v>
      </c>
      <c r="Q28" s="25" t="s">
        <v>1290</v>
      </c>
      <c r="R28" s="25" t="s">
        <v>1291</v>
      </c>
      <c r="S28" s="25" t="s">
        <v>1292</v>
      </c>
      <c r="T28" s="25" t="s">
        <v>1293</v>
      </c>
      <c r="U28" s="25" t="s">
        <v>1294</v>
      </c>
      <c r="V28" s="25" t="s">
        <v>1295</v>
      </c>
      <c r="W28" s="25" t="s">
        <v>1296</v>
      </c>
      <c r="X28" s="25" t="s">
        <v>1297</v>
      </c>
      <c r="Y28" s="25" t="s">
        <v>1298</v>
      </c>
      <c r="Z28" s="25" t="s">
        <v>1299</v>
      </c>
      <c r="AA28" s="25" t="s">
        <v>1300</v>
      </c>
      <c r="AB28" s="25" t="s">
        <v>1301</v>
      </c>
      <c r="AC28" s="25" t="s">
        <v>1302</v>
      </c>
      <c r="AD28" s="25" t="s">
        <v>1303</v>
      </c>
      <c r="AE28" s="25" t="s">
        <v>1304</v>
      </c>
      <c r="AF28" s="25" t="s">
        <v>1305</v>
      </c>
      <c r="AG28" s="25" t="s">
        <v>1306</v>
      </c>
      <c r="AH28" s="25" t="s">
        <v>1307</v>
      </c>
      <c r="AI28" s="25" t="s">
        <v>1308</v>
      </c>
      <c r="AJ28" s="25" t="s">
        <v>1309</v>
      </c>
      <c r="AK28" s="25" t="s">
        <v>1310</v>
      </c>
      <c r="AL28" s="25" t="s">
        <v>1311</v>
      </c>
      <c r="AM28" s="25" t="s">
        <v>1312</v>
      </c>
      <c r="AN28" s="30" t="s">
        <v>1313</v>
      </c>
      <c r="AO28" s="30" t="s">
        <v>1314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1098</v>
      </c>
      <c r="B29" s="28" t="s">
        <v>1315</v>
      </c>
      <c r="C29" s="28" t="s">
        <v>1316</v>
      </c>
      <c r="D29" s="28" t="s">
        <v>1144</v>
      </c>
      <c r="E29" s="28" t="s">
        <v>1268</v>
      </c>
      <c r="F29" s="28" t="s">
        <v>1317</v>
      </c>
      <c r="G29" s="28" t="s">
        <v>1318</v>
      </c>
      <c r="H29" s="28" t="s">
        <v>1319</v>
      </c>
      <c r="I29" s="28" t="s">
        <v>1111</v>
      </c>
      <c r="J29" s="28" t="s">
        <v>1062</v>
      </c>
      <c r="K29" s="28" t="s">
        <v>1062</v>
      </c>
      <c r="L29" s="28" t="s">
        <v>1320</v>
      </c>
      <c r="M29" s="28" t="s">
        <v>1051</v>
      </c>
      <c r="N29" s="28" t="s">
        <v>1321</v>
      </c>
      <c r="O29" s="28" t="s">
        <v>1322</v>
      </c>
      <c r="P29" s="28" t="s">
        <v>1323</v>
      </c>
      <c r="Q29" s="28" t="s">
        <v>1324</v>
      </c>
      <c r="R29" s="28" t="s">
        <v>1325</v>
      </c>
      <c r="S29" s="28" t="s">
        <v>1326</v>
      </c>
      <c r="T29" s="28" t="s">
        <v>1327</v>
      </c>
      <c r="U29" s="28" t="s">
        <v>1162</v>
      </c>
      <c r="V29" s="28" t="s">
        <v>1327</v>
      </c>
      <c r="W29" s="28" t="s">
        <v>1162</v>
      </c>
      <c r="X29" s="28" t="s">
        <v>1328</v>
      </c>
      <c r="Y29" s="28" t="s">
        <v>1162</v>
      </c>
      <c r="Z29" s="28" t="s">
        <v>1327</v>
      </c>
      <c r="AA29" s="28" t="s">
        <v>1162</v>
      </c>
      <c r="AB29" s="28" t="s">
        <v>1085</v>
      </c>
      <c r="AC29" s="28" t="s">
        <v>1329</v>
      </c>
      <c r="AD29" s="28" t="s">
        <v>1330</v>
      </c>
      <c r="AE29" s="28" t="s">
        <v>1331</v>
      </c>
      <c r="AF29" s="28" t="s">
        <v>1273</v>
      </c>
      <c r="AG29" s="28" t="s">
        <v>1271</v>
      </c>
      <c r="AH29" s="28" t="s">
        <v>1332</v>
      </c>
      <c r="AI29" s="28" t="s">
        <v>1333</v>
      </c>
      <c r="AJ29" s="28" t="s">
        <v>1062</v>
      </c>
      <c r="AK29" s="28" t="s">
        <v>1333</v>
      </c>
      <c r="AL29" s="28" t="s">
        <v>1062</v>
      </c>
      <c r="AM29" s="28" t="s">
        <v>1257</v>
      </c>
      <c r="AN29" s="29" t="s">
        <v>1258</v>
      </c>
      <c r="AO29" s="29" t="s">
        <v>1259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1269</v>
      </c>
      <c r="E30" s="28"/>
      <c r="F30" s="28" t="s">
        <v>1334</v>
      </c>
      <c r="G30" s="28" t="s">
        <v>1335</v>
      </c>
      <c r="H30" s="28" t="s">
        <v>1336</v>
      </c>
      <c r="I30" s="28" t="s">
        <v>1337</v>
      </c>
      <c r="J30" s="28"/>
      <c r="K30" s="28"/>
      <c r="L30" s="28" t="s">
        <v>1338</v>
      </c>
      <c r="M30" s="28" t="s">
        <v>1339</v>
      </c>
      <c r="N30" s="28" t="s">
        <v>1111</v>
      </c>
      <c r="O30" s="28" t="s">
        <v>1340</v>
      </c>
      <c r="P30" s="28" t="s">
        <v>1341</v>
      </c>
      <c r="Q30" s="28" t="s">
        <v>1166</v>
      </c>
      <c r="R30" s="28"/>
      <c r="S30" s="28" t="s">
        <v>1324</v>
      </c>
      <c r="T30" s="28" t="s">
        <v>1342</v>
      </c>
      <c r="U30" s="28" t="s">
        <v>1111</v>
      </c>
      <c r="V30" s="28" t="s">
        <v>1342</v>
      </c>
      <c r="W30" s="28" t="s">
        <v>1111</v>
      </c>
      <c r="X30" s="28" t="s">
        <v>1342</v>
      </c>
      <c r="Y30" s="28" t="s">
        <v>1111</v>
      </c>
      <c r="Z30" s="28" t="s">
        <v>1342</v>
      </c>
      <c r="AA30" s="28" t="s">
        <v>1343</v>
      </c>
      <c r="AB30" s="28"/>
      <c r="AC30" s="28"/>
      <c r="AD30" s="28"/>
      <c r="AE30" s="28" t="s">
        <v>1344</v>
      </c>
      <c r="AF30" s="28"/>
      <c r="AG30" s="28"/>
      <c r="AH30" s="28"/>
      <c r="AI30" s="28" t="s">
        <v>1345</v>
      </c>
      <c r="AJ30" s="28" t="s">
        <v>1346</v>
      </c>
      <c r="AK30" s="28" t="s">
        <v>1345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1347</v>
      </c>
      <c r="E31" s="28"/>
      <c r="F31" s="28"/>
      <c r="G31" s="28"/>
      <c r="H31" s="28"/>
      <c r="I31" s="28"/>
      <c r="J31" s="28"/>
      <c r="K31" s="28"/>
      <c r="L31" s="28" t="s">
        <v>1348</v>
      </c>
      <c r="M31" s="28" t="s">
        <v>1349</v>
      </c>
      <c r="N31" s="28" t="s">
        <v>1162</v>
      </c>
      <c r="O31" s="28" t="s">
        <v>1350</v>
      </c>
      <c r="P31" s="28" t="s">
        <v>1351</v>
      </c>
      <c r="Q31" s="28" t="s">
        <v>1352</v>
      </c>
      <c r="R31" s="28"/>
      <c r="S31" s="28" t="s">
        <v>1166</v>
      </c>
      <c r="T31" s="28"/>
      <c r="U31" s="28" t="s">
        <v>1353</v>
      </c>
      <c r="V31" s="28"/>
      <c r="W31" s="28" t="s">
        <v>1353</v>
      </c>
      <c r="X31" s="28"/>
      <c r="Y31" s="28" t="s">
        <v>1353</v>
      </c>
      <c r="Z31" s="28"/>
      <c r="AA31" s="28" t="s">
        <v>1353</v>
      </c>
      <c r="AB31" s="28"/>
      <c r="AC31" s="28"/>
      <c r="AD31" s="28"/>
      <c r="AE31" s="28" t="s">
        <v>1354</v>
      </c>
      <c r="AF31" s="28"/>
      <c r="AG31" s="28"/>
      <c r="AH31" s="28"/>
      <c r="AI31" s="28" t="s">
        <v>1355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1356</v>
      </c>
      <c r="E32" s="28"/>
      <c r="F32" s="28"/>
      <c r="G32" s="28"/>
      <c r="H32" s="28"/>
      <c r="I32" s="28"/>
      <c r="J32" s="28"/>
      <c r="K32" s="28"/>
      <c r="L32" s="28" t="s">
        <v>1357</v>
      </c>
      <c r="M32" s="28"/>
      <c r="N32" s="28"/>
      <c r="O32" s="28"/>
      <c r="P32" s="28" t="s">
        <v>1358</v>
      </c>
      <c r="Q32" s="28" t="s">
        <v>1359</v>
      </c>
      <c r="R32" s="28"/>
      <c r="S32" s="28" t="s">
        <v>1352</v>
      </c>
      <c r="T32" s="28"/>
      <c r="U32" s="28" t="s">
        <v>1360</v>
      </c>
      <c r="V32" s="28"/>
      <c r="W32" s="28" t="s">
        <v>1360</v>
      </c>
      <c r="X32" s="28"/>
      <c r="Y32" s="28" t="s">
        <v>1360</v>
      </c>
      <c r="Z32" s="28"/>
      <c r="AA32" s="28" t="s">
        <v>1360</v>
      </c>
      <c r="AB32" s="28"/>
      <c r="AC32" s="28"/>
      <c r="AD32" s="28"/>
      <c r="AE32" s="28"/>
      <c r="AF32" s="28"/>
      <c r="AG32" s="28"/>
      <c r="AH32" s="28"/>
      <c r="AI32" s="28" t="s">
        <v>1348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1361</v>
      </c>
      <c r="E33" s="28"/>
      <c r="F33" s="28"/>
      <c r="G33" s="28"/>
      <c r="H33" s="28"/>
      <c r="I33" s="28"/>
      <c r="J33" s="28"/>
      <c r="K33" s="28"/>
      <c r="L33" s="28" t="s">
        <v>1362</v>
      </c>
      <c r="M33" s="28"/>
      <c r="N33" s="28"/>
      <c r="O33" s="28"/>
      <c r="P33" s="28"/>
      <c r="Q33" s="28" t="s">
        <v>1058</v>
      </c>
      <c r="R33" s="28"/>
      <c r="S33" s="28" t="s">
        <v>1359</v>
      </c>
      <c r="T33" s="28"/>
      <c r="U33" s="28" t="s">
        <v>1363</v>
      </c>
      <c r="V33" s="28"/>
      <c r="W33" s="28" t="s">
        <v>1363</v>
      </c>
      <c r="X33" s="28"/>
      <c r="Y33" s="28" t="s">
        <v>1363</v>
      </c>
      <c r="Z33" s="28"/>
      <c r="AA33" s="28" t="s">
        <v>1363</v>
      </c>
      <c r="AB33" s="28"/>
      <c r="AC33" s="28"/>
      <c r="AD33" s="28"/>
      <c r="AE33" s="28"/>
      <c r="AF33" s="28"/>
      <c r="AG33" s="28"/>
      <c r="AH33" s="28"/>
      <c r="AI33" s="28" t="s">
        <v>1362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1364</v>
      </c>
      <c r="M34" s="28"/>
      <c r="N34" s="28"/>
      <c r="O34" s="28"/>
      <c r="P34" s="28"/>
      <c r="Q34" s="28" t="s">
        <v>1365</v>
      </c>
      <c r="R34" s="28"/>
      <c r="S34" s="28" t="s">
        <v>1058</v>
      </c>
      <c r="T34" s="28"/>
      <c r="U34" s="28" t="s">
        <v>1366</v>
      </c>
      <c r="V34" s="28"/>
      <c r="W34" s="28" t="s">
        <v>1366</v>
      </c>
      <c r="X34" s="28"/>
      <c r="Y34" s="28" t="s">
        <v>1366</v>
      </c>
      <c r="Z34" s="28"/>
      <c r="AA34" s="28" t="s">
        <v>1366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1077</v>
      </c>
      <c r="M35" s="28"/>
      <c r="N35" s="28"/>
      <c r="O35" s="28"/>
      <c r="P35" s="28"/>
      <c r="Q35" s="28" t="s">
        <v>1367</v>
      </c>
      <c r="R35" s="28"/>
      <c r="S35" s="28" t="s">
        <v>1365</v>
      </c>
      <c r="T35" s="28"/>
      <c r="U35" s="28" t="s">
        <v>1368</v>
      </c>
      <c r="V35" s="28"/>
      <c r="W35" s="28" t="s">
        <v>1368</v>
      </c>
      <c r="X35" s="28"/>
      <c r="Y35" s="28" t="s">
        <v>1368</v>
      </c>
      <c r="Z35" s="28"/>
      <c r="AA35" s="28" t="s">
        <v>1368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1369</v>
      </c>
      <c r="R36" s="28"/>
      <c r="S36" s="28" t="s">
        <v>1367</v>
      </c>
      <c r="T36" s="28"/>
      <c r="U36" s="28" t="s">
        <v>1370</v>
      </c>
      <c r="V36" s="28"/>
      <c r="W36" s="28" t="s">
        <v>1370</v>
      </c>
      <c r="X36" s="28"/>
      <c r="Y36" s="28" t="s">
        <v>1370</v>
      </c>
      <c r="Z36" s="28"/>
      <c r="AA36" s="28" t="s">
        <v>1370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1371</v>
      </c>
      <c r="R37" s="28"/>
      <c r="S37" s="28" t="s">
        <v>1369</v>
      </c>
      <c r="T37" s="28"/>
      <c r="U37" s="28" t="s">
        <v>1357</v>
      </c>
      <c r="V37" s="28"/>
      <c r="W37" s="28" t="s">
        <v>1357</v>
      </c>
      <c r="X37" s="28"/>
      <c r="Y37" s="28" t="s">
        <v>1357</v>
      </c>
      <c r="Z37" s="28"/>
      <c r="AA37" s="28" t="s">
        <v>1357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1372</v>
      </c>
      <c r="R38" s="28"/>
      <c r="S38" s="28" t="s">
        <v>1371</v>
      </c>
      <c r="T38" s="28"/>
      <c r="U38" s="28" t="s">
        <v>1373</v>
      </c>
      <c r="V38" s="28"/>
      <c r="W38" s="28" t="s">
        <v>1373</v>
      </c>
      <c r="X38" s="28"/>
      <c r="Y38" s="28" t="s">
        <v>1373</v>
      </c>
      <c r="Z38" s="28"/>
      <c r="AA38" s="28" t="s">
        <v>1373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1374</v>
      </c>
      <c r="R39" s="28"/>
      <c r="S39" s="31" t="s">
        <v>1372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1375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1376</v>
      </c>
      <c r="C3" s="220" t="s">
        <v>1377</v>
      </c>
      <c r="D3" s="220" t="s">
        <v>1378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1379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1380</v>
      </c>
      <c r="E3" s="186" t="s">
        <v>1381</v>
      </c>
      <c r="F3" s="186" t="s">
        <v>1382</v>
      </c>
      <c r="G3" s="186" t="s">
        <v>1383</v>
      </c>
      <c r="H3" s="186" t="s">
        <v>1384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1385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1386</v>
      </c>
      <c r="D10" s="187">
        <v>9049</v>
      </c>
      <c r="E10" s="188">
        <v>46044</v>
      </c>
      <c r="F10" s="187" t="s">
        <v>1387</v>
      </c>
      <c r="G10" s="187" t="s">
        <v>1388</v>
      </c>
      <c r="H10" s="187"/>
    </row>
    <row r="11" spans="3:8">
      <c r="C11" s="187" t="s">
        <v>1386</v>
      </c>
      <c r="D11" s="187">
        <v>9044</v>
      </c>
      <c r="E11" s="188">
        <v>46044</v>
      </c>
      <c r="F11" s="187" t="s">
        <v>1389</v>
      </c>
      <c r="G11" s="187" t="s">
        <v>1390</v>
      </c>
      <c r="H11" s="187"/>
    </row>
    <row r="12" spans="3:8">
      <c r="C12" s="187" t="s">
        <v>1386</v>
      </c>
      <c r="D12" s="187">
        <v>762</v>
      </c>
      <c r="E12" s="188">
        <v>46044</v>
      </c>
      <c r="F12" s="187" t="s">
        <v>1391</v>
      </c>
      <c r="G12" s="187" t="s">
        <v>1390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1392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1393</v>
      </c>
      <c r="C4" s="191" t="s">
        <v>1394</v>
      </c>
      <c r="D4" s="191" t="s">
        <v>1395</v>
      </c>
      <c r="E4" s="191" t="s">
        <v>1396</v>
      </c>
      <c r="F4" s="191" t="s">
        <v>4</v>
      </c>
      <c r="G4" s="191" t="s">
        <v>1397</v>
      </c>
    </row>
    <row r="5" spans="2:7">
      <c r="B5" s="192" t="s">
        <v>1398</v>
      </c>
      <c r="C5" s="192">
        <v>309525</v>
      </c>
      <c r="D5" s="192" t="s">
        <v>1399</v>
      </c>
      <c r="E5" s="192" t="s">
        <v>840</v>
      </c>
      <c r="F5" s="192" t="s">
        <v>1400</v>
      </c>
      <c r="G5" s="193">
        <v>46296</v>
      </c>
    </row>
    <row r="6" spans="2:7">
      <c r="B6" s="192" t="s">
        <v>1401</v>
      </c>
      <c r="C6" s="192">
        <v>257410</v>
      </c>
      <c r="D6" s="192" t="s">
        <v>1402</v>
      </c>
      <c r="E6" s="192" t="s">
        <v>840</v>
      </c>
      <c r="F6" s="192" t="s">
        <v>1400</v>
      </c>
      <c r="G6" s="193"/>
    </row>
    <row r="7" spans="2:7">
      <c r="B7" s="192" t="s">
        <v>1092</v>
      </c>
      <c r="C7" s="192">
        <v>256875</v>
      </c>
      <c r="D7" s="192" t="s">
        <v>1403</v>
      </c>
      <c r="E7" s="192" t="s">
        <v>840</v>
      </c>
      <c r="F7" s="192" t="s">
        <v>1400</v>
      </c>
      <c r="G7" s="193">
        <v>46296</v>
      </c>
    </row>
    <row r="8" spans="2:7">
      <c r="B8" s="192" t="s">
        <v>1404</v>
      </c>
      <c r="C8" s="192">
        <v>257278</v>
      </c>
      <c r="D8" s="192" t="s">
        <v>1405</v>
      </c>
      <c r="E8" s="192" t="s">
        <v>831</v>
      </c>
      <c r="F8" s="192" t="s">
        <v>1406</v>
      </c>
      <c r="G8" s="193">
        <v>46235</v>
      </c>
    </row>
    <row r="9" spans="2:7">
      <c r="B9" s="192" t="s">
        <v>1407</v>
      </c>
      <c r="C9" s="192">
        <v>257033</v>
      </c>
      <c r="D9" s="192" t="s">
        <v>1408</v>
      </c>
      <c r="E9" s="192" t="s">
        <v>831</v>
      </c>
      <c r="F9" s="192" t="s">
        <v>21</v>
      </c>
      <c r="G9" s="192" t="s">
        <v>1409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1410</v>
      </c>
      <c r="C2" s="83" t="s">
        <v>978</v>
      </c>
      <c r="D2" s="83" t="s">
        <v>980</v>
      </c>
      <c r="E2" s="83" t="s">
        <v>1411</v>
      </c>
      <c r="F2" s="83" t="s">
        <v>1412</v>
      </c>
      <c r="G2" s="83" t="s">
        <v>1413</v>
      </c>
      <c r="H2" s="83" t="s">
        <v>1414</v>
      </c>
      <c r="I2" s="83" t="s">
        <v>1415</v>
      </c>
      <c r="J2" s="83" t="s">
        <v>1416</v>
      </c>
      <c r="K2" s="109" t="s">
        <v>1417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OPORTUNIDADE</v>
      </c>
      <c r="C55" s="101">
        <f>IF(FN_MC!B62="","*",FN_MC!B62)</f>
        <v>46085</v>
      </c>
      <c r="D55" s="101" t="str">
        <f>IF(FN_MC!D62="","*",FN_MC!D62)</f>
        <v>A60</v>
      </c>
      <c r="E55" s="101" t="str">
        <f>IF(FN_MC!H62="","*",FN_MC!H62)</f>
        <v>ZRWTMI</v>
      </c>
      <c r="F55" s="114" t="str">
        <f>IF(FN_MC!M62="","*",FN_MC!M62)</f>
        <v>TMITCE</v>
      </c>
      <c r="G55" s="101" t="str">
        <f>IF(FN_MC!I62="","*",FN_MC!I62)</f>
        <v>TCE1</v>
      </c>
      <c r="H55" s="101" t="str">
        <f>IF(FN_MC!AB62="","*",FN_MC!AB62)</f>
        <v>FIXO</v>
      </c>
      <c r="I55" s="101" t="str">
        <f>IF(FN_MC!AC62="","*",FN_MC!AC62)</f>
        <v>*</v>
      </c>
      <c r="J55" s="102">
        <f>IF(FN_MC!AA62="","*",FN_MC!AA62)</f>
        <v>1</v>
      </c>
      <c r="K55" s="112">
        <f>IF(FN_MC!AD62="","*",FN_MC!AD62)</f>
        <v>0.29166666666666669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OPORTUNIDADE</v>
      </c>
      <c r="C58" s="101">
        <f>IF(FN_MC!B65="","*",FN_MC!B65)</f>
        <v>46085</v>
      </c>
      <c r="D58" s="101" t="str">
        <f>IF(FN_MC!D65="","*",FN_MC!D65)</f>
        <v>E18</v>
      </c>
      <c r="E58" s="101" t="str">
        <f>IF(FN_MC!H65="","*",FN_MC!H65)</f>
        <v>ZIQZQY</v>
      </c>
      <c r="F58" s="114" t="str">
        <f>IF(FN_MC!M65="","*",FN_MC!M65)</f>
        <v>ZIQ-ZQY</v>
      </c>
      <c r="G58" s="101" t="str">
        <f>IF(FN_MC!I65="","*",FN_MC!I65)</f>
        <v>ZIQZQY</v>
      </c>
      <c r="H58" s="101" t="str">
        <f>IF(FN_MC!AB65="","*",FN_MC!AB65)</f>
        <v>FIXO</v>
      </c>
      <c r="I58" s="101" t="str">
        <f>IF(FN_MC!AC65="","*",FN_MC!AC65)</f>
        <v>*</v>
      </c>
      <c r="J58" s="102">
        <f>IF(FN_MC!AA65="","*",FN_MC!AA65)</f>
        <v>1</v>
      </c>
      <c r="K58" s="112">
        <f>IF(FN_MC!AD65="","*",FN_MC!AD65)</f>
        <v>0.29166666666666669</v>
      </c>
    </row>
    <row r="59" spans="2:11" hidden="1">
      <c r="B59" s="100" t="str">
        <f>IF(FN_MC!Y66="","*",FN_MC!Y66)</f>
        <v>*</v>
      </c>
      <c r="C59" s="101">
        <f>IF(FN_MC!B66="","*",FN_MC!B66)</f>
        <v>46085</v>
      </c>
      <c r="D59" s="101" t="str">
        <f>IF(FN_MC!D66="","*",FN_MC!D66)</f>
        <v>E14</v>
      </c>
      <c r="E59" s="101" t="str">
        <f>IF(FN_MC!H66="","*",FN_MC!H66)</f>
        <v>PSS2</v>
      </c>
      <c r="F59" s="114" t="str">
        <f>IF(FN_MC!M66="","*",FN_MC!M66)</f>
        <v>PSS-PIT</v>
      </c>
      <c r="G59" s="101" t="str">
        <f>IF(FN_MC!I66="","*",FN_MC!I66)</f>
        <v>PIT2</v>
      </c>
      <c r="H59" s="101" t="str">
        <f>IF(FN_MC!AB66="","*",FN_MC!AB66)</f>
        <v>FIXO</v>
      </c>
      <c r="I59" s="101" t="str">
        <f>IF(FN_MC!AC66="","*",FN_MC!AC66)</f>
        <v>*</v>
      </c>
      <c r="J59" s="102">
        <f>IF(FN_MC!AA66="","*",FN_MC!AA66)</f>
        <v>1</v>
      </c>
      <c r="K59" s="112">
        <f>IF(FN_MC!AD66="","*",FN_MC!AD66)</f>
        <v>0.91666666666666663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A60</v>
      </c>
      <c r="E61" s="101" t="str">
        <f>IF(FN_MC!H68="","*",FN_MC!H68)</f>
        <v>TGR512</v>
      </c>
      <c r="F61" s="114" t="str">
        <f>IF(FN_MC!M68="","*",FN_MC!M68)</f>
        <v>TGR-TRO</v>
      </c>
      <c r="G61" s="101" t="str">
        <f>IF(FN_MC!I68="","*",FN_MC!I68)</f>
        <v>744TEX</v>
      </c>
      <c r="H61" s="101" t="str">
        <f>IF(FN_MC!AB68="","*",FN_MC!AB68)</f>
        <v>FIXO</v>
      </c>
      <c r="I61" s="101" t="str">
        <f>IF(FN_MC!AC68="","*",FN_MC!AC68)</f>
        <v>*</v>
      </c>
      <c r="J61" s="102">
        <f>IF(FN_MC!AA68="","*",FN_MC!AA68)</f>
        <v>1</v>
      </c>
      <c r="K61" s="112">
        <f>IF(FN_MC!AD68="","*",FN_MC!AD68)</f>
        <v>0.29166666666666669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>
        <f>IF(FN_MC!B70="","*",FN_MC!B70)</f>
        <v>46086</v>
      </c>
      <c r="D63" s="101" t="str">
        <f>IF(FN_MC!D70="","*",FN_MC!D70)</f>
        <v>W70</v>
      </c>
      <c r="E63" s="101" t="str">
        <f>IF(FN_MC!H70="","*",FN_MC!H70)</f>
        <v>TGR2</v>
      </c>
      <c r="F63" s="114" t="str">
        <f>IF(FN_MC!M70="","*",FN_MC!M70)</f>
        <v>TPC-TVL</v>
      </c>
      <c r="G63" s="101" t="str">
        <f>IF(FN_MC!I70="","*",FN_MC!I70)</f>
        <v>TGR2</v>
      </c>
      <c r="H63" s="101" t="str">
        <f>IF(FN_MC!AB70="","*",FN_MC!AB70)</f>
        <v>FIXO</v>
      </c>
      <c r="I63" s="101" t="str">
        <f>IF(FN_MC!AC70="","*",FN_MC!AC70)</f>
        <v>*</v>
      </c>
      <c r="J63" s="102" t="str">
        <f>IF(FN_MC!AA70="","*",FN_MC!AA70)</f>
        <v>2 Enio e Daniel</v>
      </c>
      <c r="K63" s="112">
        <f>IF(FN_MC!AD70="","*",FN_MC!AD70)</f>
        <v>0.29166666666666669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>
        <f>IF(FN_MC!B72="","*",FN_MC!B72)</f>
        <v>46086</v>
      </c>
      <c r="D65" s="101" t="str">
        <f>IF(FN_MC!D72="","*",FN_MC!D72)</f>
        <v>ELSON (TF-526)</v>
      </c>
      <c r="E65" s="101" t="str">
        <f>IF(FN_MC!H72="","*",FN_MC!H72)</f>
        <v>-</v>
      </c>
      <c r="F65" s="114" t="str">
        <f>IF(FN_MC!M72="","*",FN_MC!M72)</f>
        <v>TOM</v>
      </c>
      <c r="G65" s="101" t="str">
        <f>IF(FN_MC!I72="","*",FN_MC!I72)</f>
        <v>-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-</v>
      </c>
    </row>
    <row r="66" spans="2:11" hidden="1">
      <c r="B66" s="100" t="str">
        <f>IF(FN_MC!Y73="","*",FN_MC!Y73)</f>
        <v>*</v>
      </c>
      <c r="C66" s="101">
        <f>IF(FN_MC!B73="","*",FN_MC!B73)</f>
        <v>46086</v>
      </c>
      <c r="D66" s="101" t="str">
        <f>IF(FN_MC!D73="","*",FN_MC!D73)</f>
        <v>A60</v>
      </c>
      <c r="E66" s="101" t="str">
        <f>IF(FN_MC!H73="","*",FN_MC!H73)</f>
        <v>TCS291</v>
      </c>
      <c r="F66" s="114" t="str">
        <f>IF(FN_MC!M73="","*",FN_MC!M73)</f>
        <v>TCS-TGR</v>
      </c>
      <c r="G66" s="101" t="str">
        <f>IF(FN_MC!I73="","*",FN_MC!I73)</f>
        <v>TGR512</v>
      </c>
      <c r="H66" s="101" t="str">
        <f>IF(FN_MC!AB73="","*",FN_MC!AB73)</f>
        <v>FIXO</v>
      </c>
      <c r="I66" s="101" t="str">
        <f>IF(FN_MC!AC73="","*",FN_MC!AC73)</f>
        <v>*</v>
      </c>
      <c r="J66" s="102">
        <f>IF(FN_MC!AA73="","*",FN_MC!AA73)</f>
        <v>1</v>
      </c>
      <c r="K66" s="112">
        <f>IF(FN_MC!AD73="","*",FN_MC!AD73)</f>
        <v>0.29166666666666669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OPORTUNIDADE</v>
      </c>
      <c r="C68" s="101">
        <f>IF(FN_MC!B75="","*",FN_MC!B75)</f>
        <v>46086</v>
      </c>
      <c r="D68" s="101" t="str">
        <f>IF(FN_MC!D75="","*",FN_MC!D75)</f>
        <v>V48</v>
      </c>
      <c r="E68" s="101" t="str">
        <f>IF(FN_MC!H75="","*",FN_MC!H75)</f>
        <v>TVI2</v>
      </c>
      <c r="F68" s="114" t="str">
        <f>IF(FN_MC!M75="","*",FN_MC!M75)</f>
        <v>TVI-TJA</v>
      </c>
      <c r="G68" s="101" t="str">
        <f>IF(FN_MC!I75="","*",FN_MC!I75)</f>
        <v>TVI2</v>
      </c>
      <c r="H68" s="101" t="str">
        <f>IF(FN_MC!AB75="","*",FN_MC!AB75)</f>
        <v>FIXO</v>
      </c>
      <c r="I68" s="101" t="str">
        <f>IF(FN_MC!AC75="","*",FN_MC!AC75)</f>
        <v>*</v>
      </c>
      <c r="J68" s="102">
        <f>IF(FN_MC!AA75="","*",FN_MC!AA75)</f>
        <v>1</v>
      </c>
      <c r="K68" s="112">
        <f>IF(FN_MC!AD75="","*",FN_MC!AD75)</f>
        <v>0.29166666666666669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>
        <f>IF(FN_MC!B78="","*",FN_MC!B78)</f>
        <v>46086</v>
      </c>
      <c r="D71" s="101" t="str">
        <f>IF(FN_MC!D78="","*",FN_MC!D78)</f>
        <v>BRUNO (TF-525)</v>
      </c>
      <c r="E71" s="101" t="str">
        <f>IF(FN_MC!H78="","*",FN_MC!H78)</f>
        <v>-</v>
      </c>
      <c r="F71" s="114" t="str">
        <f>IF(FN_MC!M78="","*",FN_MC!M78)</f>
        <v>TVI-TJA</v>
      </c>
      <c r="G71" s="101" t="str">
        <f>IF(FN_MC!I78="","*",FN_MC!I78)</f>
        <v>-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-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W48</v>
      </c>
      <c r="E72" s="101" t="str">
        <f>IF(FN_MC!H79="","*",FN_MC!H79)</f>
        <v>TIN2</v>
      </c>
      <c r="F72" s="114" t="str">
        <f>IF(FN_MC!M79="","*",FN_MC!M79)</f>
        <v>TIN</v>
      </c>
      <c r="G72" s="101" t="str">
        <f>IF(FN_MC!I79="","*",FN_MC!I79)</f>
        <v>TIN</v>
      </c>
      <c r="H72" s="101" t="str">
        <f>IF(FN_MC!AB79="","*",FN_MC!AB79)</f>
        <v>FIXO</v>
      </c>
      <c r="I72" s="101" t="str">
        <f>IF(FN_MC!AC79="","*",FN_MC!AC79)</f>
        <v>*</v>
      </c>
      <c r="J72" s="102">
        <f>IF(FN_MC!AA79="","*",FN_MC!AA79)</f>
        <v>1</v>
      </c>
      <c r="K72" s="112">
        <f>IF(FN_MC!AD79="","*",FN_MC!AD79)</f>
        <v>0.29166666666666669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>
        <f>IF(FN_MC!B81="","*",FN_MC!B81)</f>
        <v>46086</v>
      </c>
      <c r="D74" s="101" t="str">
        <f>IF(FN_MC!D81="","*",FN_MC!D81)</f>
        <v>E18</v>
      </c>
      <c r="E74" s="101" t="str">
        <f>IF(FN_MC!H81="","*",FN_MC!H81)</f>
        <v>ZIQZQY</v>
      </c>
      <c r="F74" s="114" t="str">
        <f>IF(FN_MC!M81="","*",FN_MC!M81)</f>
        <v>ZIQ-ZQY</v>
      </c>
      <c r="G74" s="101" t="str">
        <f>IF(FN_MC!I81="","*",FN_MC!I81)</f>
        <v>ZIQZQY</v>
      </c>
      <c r="H74" s="101" t="str">
        <f>IF(FN_MC!AB81="","*",FN_MC!AB81)</f>
        <v>FIXO</v>
      </c>
      <c r="I74" s="101" t="str">
        <f>IF(FN_MC!AC81="","*",FN_MC!AC81)</f>
        <v>*</v>
      </c>
      <c r="J74" s="102">
        <f>IF(FN_MC!AA81="","*",FN_MC!AA81)</f>
        <v>1</v>
      </c>
      <c r="K74" s="112">
        <f>IF(FN_MC!AD81="","*",FN_MC!AD81)</f>
        <v>0.29166666666666669</v>
      </c>
    </row>
    <row r="75" spans="2:11" hidden="1">
      <c r="B75" s="100" t="str">
        <f>IF(FN_MC!Y82="","*",FN_MC!Y82)</f>
        <v>*</v>
      </c>
      <c r="C75" s="101">
        <f>IF(FN_MC!B82="","*",FN_MC!B82)</f>
        <v>46086</v>
      </c>
      <c r="D75" s="101" t="str">
        <f>IF(FN_MC!D82="","*",FN_MC!D82)</f>
        <v>E14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FIXO</v>
      </c>
      <c r="I75" s="101" t="str">
        <f>IF(FN_MC!AC82="","*",FN_MC!AC82)</f>
        <v>*</v>
      </c>
      <c r="J75" s="102">
        <f>IF(FN_MC!AA82="","*",FN_MC!AA82)</f>
        <v>1</v>
      </c>
      <c r="K75" s="112">
        <f>IF(FN_MC!AD82="","*",FN_MC!AD82)</f>
        <v>0.91666666666666663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V913" sqref="A906:V91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1041</v>
      </c>
      <c r="Q1" s="256"/>
      <c r="R1" s="88"/>
      <c r="S1" s="88"/>
      <c r="T1" s="89"/>
      <c r="U1" s="257" t="s">
        <v>1418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1419</v>
      </c>
      <c r="B2" s="91" t="s">
        <v>1420</v>
      </c>
      <c r="C2" s="91" t="s">
        <v>598</v>
      </c>
      <c r="D2" s="92" t="s">
        <v>993</v>
      </c>
      <c r="E2" s="92" t="s">
        <v>4</v>
      </c>
      <c r="F2" s="92" t="s">
        <v>1421</v>
      </c>
      <c r="G2" s="92" t="s">
        <v>1069</v>
      </c>
      <c r="H2" s="92" t="s">
        <v>982</v>
      </c>
      <c r="I2" s="92" t="s">
        <v>984</v>
      </c>
      <c r="J2" s="92" t="s">
        <v>985</v>
      </c>
      <c r="K2" s="92" t="s">
        <v>988</v>
      </c>
      <c r="L2" s="195" t="s">
        <v>5</v>
      </c>
      <c r="M2" s="105" t="s">
        <v>1</v>
      </c>
      <c r="N2" s="182" t="s">
        <v>986</v>
      </c>
      <c r="O2" s="182" t="s">
        <v>987</v>
      </c>
      <c r="P2" s="106" t="s">
        <v>989</v>
      </c>
      <c r="Q2" s="106" t="s">
        <v>990</v>
      </c>
      <c r="R2" s="93" t="s">
        <v>991</v>
      </c>
      <c r="S2" s="93" t="s">
        <v>1422</v>
      </c>
      <c r="T2" s="94" t="s">
        <v>996</v>
      </c>
      <c r="U2" s="90">
        <f ca="1">TODAY()-1</f>
        <v>46084</v>
      </c>
      <c r="V2" s="90">
        <f ca="1">U2-1</f>
        <v>46083</v>
      </c>
      <c r="W2" s="90">
        <f ca="1">V2-1</f>
        <v>46082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1835</v>
      </c>
      <c r="V5" s="98">
        <f ca="1">_xlfn.XLOOKUP(G5&amp;$V$2,BS_CONTROLE[CHAVE],BS_CONTROLE[Quantidade_11],"-")</f>
        <v>905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1099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45910</v>
      </c>
      <c r="V7" s="98">
        <f ca="1">_xlfn.XLOOKUP(G7&amp;$V$2,BS_CONTROLE[CHAVE],BS_CONTROLE[Quantidade_11],"-")</f>
        <v>43820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20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130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1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1835</v>
      </c>
      <c r="V17" s="98">
        <f ca="1">_xlfn.XLOOKUP(G17&amp;$V$2,BS_CONTROLE[CHAVE],BS_CONTROLE[Quantidade_11],"-")</f>
        <v>905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>
        <f ca="1">_xlfn.XLOOKUP(G18&amp;$V$2,BS_CONTROLE[CHAVE],BS_CONTROLE[Quantidade_11],"-")</f>
        <v>2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2</v>
      </c>
      <c r="V19" s="98">
        <f ca="1">_xlfn.XLOOKUP(G19&amp;$V$2,BS_CONTROLE[CHAVE],BS_CONTROLE[Quantidade_11],"-")</f>
        <v>4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45910</v>
      </c>
      <c r="V20" s="98">
        <f ca="1">_xlfn.XLOOKUP(G20&amp;$V$2,BS_CONTROLE[CHAVE],BS_CONTROLE[Quantidade_11],"-")</f>
        <v>43820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8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8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1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20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0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1835</v>
      </c>
      <c r="V36" s="98">
        <f ca="1">_xlfn.XLOOKUP(G36&amp;$V$2,BS_CONTROLE[CHAVE],BS_CONTROLE[Quantidade_11],"-")</f>
        <v>905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0</v>
      </c>
      <c r="V37" s="98">
        <f ca="1">_xlfn.XLOOKUP(G37&amp;$V$2,BS_CONTROLE[CHAVE],BS_CONTROLE[Quantidade_11],"-")</f>
        <v>1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1099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>
        <f ca="1">_xlfn.XLOOKUP(G39&amp;$U$2,BS_CONTROLE[CHAVE],BS_CONTROLE[Quantidade_11],"-")</f>
        <v>2</v>
      </c>
      <c r="V39" s="98">
        <f ca="1">_xlfn.XLOOKUP(G39&amp;$V$2,BS_CONTROLE[CHAVE],BS_CONTROLE[Quantidade_11],"-")</f>
        <v>2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2</v>
      </c>
      <c r="V43" s="98">
        <f ca="1">_xlfn.XLOOKUP(G43&amp;$V$2,BS_CONTROLE[CHAVE],BS_CONTROLE[Quantidade_11],"-")</f>
        <v>4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>
        <f ca="1">_xlfn.XLOOKUP(G45&amp;$U$2,BS_CONTROLE[CHAVE],BS_CONTROLE[Quantidade_11],"-")</f>
        <v>125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>
        <f ca="1">_xlfn.XLOOKUP(G46&amp;$U$2,BS_CONTROLE[CHAVE],BS_CONTROLE[Quantidade_11],"-")</f>
        <v>12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45910</v>
      </c>
      <c r="V47" s="98">
        <f ca="1">_xlfn.XLOOKUP(G47&amp;$V$2,BS_CONTROLE[CHAVE],BS_CONTROLE[Quantidade_11],"-")</f>
        <v>43820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>
        <f ca="1">_xlfn.XLOOKUP(G51&amp;$V$2,BS_CONTROLE[CHAVE],BS_CONTROLE[Quantidade_11],"-")</f>
        <v>20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1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1835</v>
      </c>
      <c r="V55" s="98">
        <f ca="1">_xlfn.XLOOKUP(G55&amp;$V$2,BS_CONTROLE[CHAVE],BS_CONTROLE[Quantidade_11],"-")</f>
        <v>905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1099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>
        <f>IF(FN_MC!B62="","*",FN_MC!B62)</f>
        <v>46085</v>
      </c>
      <c r="G59" s="96" t="str">
        <f>IF(FN_MC!D62="","*",FN_MC!D62)</f>
        <v>A60</v>
      </c>
      <c r="H59" s="96" t="str">
        <f>IF(FN_MC!F62="","*",FN_MC!F62)</f>
        <v>DETECÇÃO - RONDA 7 DIAS</v>
      </c>
      <c r="I59" s="96" t="str">
        <f>IF(FN_MC!H62="","*",FN_MC!H62)</f>
        <v>ZRWTMI</v>
      </c>
      <c r="J59" s="96" t="str">
        <f>IF(FN_MC!I62="","*",FN_MC!I62)</f>
        <v>TCE1</v>
      </c>
      <c r="K59" s="96" t="str">
        <f>IF(FN_MC!M62="","*",FN_MC!M62)</f>
        <v>TMITCE</v>
      </c>
      <c r="L59" s="196" t="str">
        <f>IF(FN_MC!N62="","*",FN_MC!N62)</f>
        <v>TMITCE</v>
      </c>
      <c r="M59" s="97">
        <f>IF(FN_MC!J62="","*",FN_MC!J62)</f>
        <v>74</v>
      </c>
      <c r="N59" s="183">
        <f>IF(FN_MC!K62="","*",FN_MC!K62)</f>
        <v>0</v>
      </c>
      <c r="O59" s="183">
        <f>IF(FN_MC!L62="","*",FN_MC!L62)</f>
        <v>166</v>
      </c>
      <c r="P59" s="107">
        <f>IF(FN_MC!O62="","*",FN_MC!O62)</f>
        <v>0.33333333333333331</v>
      </c>
      <c r="Q59" s="107">
        <f>IF(FN_MC!P62="","*",FN_MC!P62)</f>
        <v>4.1666666666666664E-2</v>
      </c>
      <c r="R59" s="96" t="str">
        <f>IF(FN_MC!Q62="","*",CONCATENATE(FN_MC!Q62," ",FN_MC!R62))</f>
        <v>166 KM</v>
      </c>
      <c r="S59" s="96" t="str">
        <f>IF(FN_MC!V62="","*",FN_MC!V62)</f>
        <v>Daniel</v>
      </c>
      <c r="T59" s="96" t="str">
        <f>IF(FN_MC!W62="","*",FN_MC!W62)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130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MALHA CENTRAL</v>
      </c>
      <c r="E62" s="96" t="str">
        <f>IF(FN_MC!T65="","*",FN_MC!T65)</f>
        <v>RAMAL</v>
      </c>
      <c r="F62" s="96">
        <f>IF(FN_MC!B65="","*",FN_MC!B65)</f>
        <v>46085</v>
      </c>
      <c r="G62" s="96" t="str">
        <f>IF(FN_MC!D65="","*",FN_MC!D65)</f>
        <v>E18</v>
      </c>
      <c r="H62" s="96" t="str">
        <f>IF(FN_MC!F65="","*",FN_MC!F65)</f>
        <v>CAMINHÃO DE SOLDA</v>
      </c>
      <c r="I62" s="96" t="str">
        <f>IF(FN_MC!H65="","*",FN_MC!H65)</f>
        <v>ZIQZQY</v>
      </c>
      <c r="J62" s="96" t="str">
        <f>IF(FN_MC!I65="","*",FN_MC!I65)</f>
        <v>ZIQZQY</v>
      </c>
      <c r="K62" s="96" t="str">
        <f>IF(FN_MC!M65="","*",FN_MC!M65)</f>
        <v>ZIQ-ZQY</v>
      </c>
      <c r="L62" s="196" t="str">
        <f>IF(FN_MC!N65="","*",FN_MC!N65)</f>
        <v>ZIQZQY</v>
      </c>
      <c r="M62" s="97">
        <f>IF(FN_MC!J65="","*",FN_MC!J65)</f>
        <v>78</v>
      </c>
      <c r="N62" s="183">
        <f>IF(FN_MC!K65="","*",FN_MC!K65)</f>
        <v>177.376</v>
      </c>
      <c r="O62" s="183" t="str">
        <f>IF(FN_MC!L65="","*",FN_MC!L65)</f>
        <v>-</v>
      </c>
      <c r="P62" s="107">
        <f>IF(FN_MC!O65="","*",FN_MC!O65)</f>
        <v>0.35416666666666669</v>
      </c>
      <c r="Q62" s="107">
        <f>IF(FN_MC!P65="","*",FN_MC!P65)</f>
        <v>0.125</v>
      </c>
      <c r="R62" s="96" t="str">
        <f>IF(FN_MC!Q65="","*",CONCATENATE(FN_MC!Q65," ",FN_MC!R65))</f>
        <v>3 Nº DE SOLDA</v>
      </c>
      <c r="S62" s="96" t="str">
        <f>IF(FN_MC!V65="","*",FN_MC!V65)</f>
        <v>Paulo</v>
      </c>
      <c r="T62" s="96" t="str">
        <f>IF(FN_MC!W65="","*",FN_MC!W65)</f>
        <v>Caminhão de solda</v>
      </c>
      <c r="U62" s="98">
        <f ca="1">_xlfn.XLOOKUP(G62&amp;$U$2,BS_CONTROLE[CHAVE],BS_CONTROLE[Quantidade_11],"-")</f>
        <v>2</v>
      </c>
      <c r="V62" s="98">
        <f ca="1">_xlfn.XLOOKUP(G62&amp;$V$2,BS_CONTROLE[CHAVE],BS_CONTROLE[Quantidade_11],"-")</f>
        <v>4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Extra</v>
      </c>
      <c r="C63" s="95" t="str">
        <f>IF(FN_MC!Z66="","*",FN_MC!Z66)</f>
        <v>*</v>
      </c>
      <c r="D63" s="96" t="str">
        <f>IF(FN_MC!S66="","*",FN_MC!S66)</f>
        <v>MALHA CENTRAL</v>
      </c>
      <c r="E63" s="96" t="str">
        <f>IF(FN_MC!T66="","*",FN_MC!T66)</f>
        <v>PRV-POV</v>
      </c>
      <c r="F63" s="96">
        <f>IF(FN_MC!B66="","*",FN_MC!B66)</f>
        <v>46085</v>
      </c>
      <c r="G63" s="96" t="str">
        <f>IF(FN_MC!D66="","*",FN_MC!D66)</f>
        <v>E14</v>
      </c>
      <c r="H63" s="96" t="str">
        <f>IF(FN_MC!F66="","*",FN_MC!F66)</f>
        <v>MECANIZAÇÃO - ESMERILHADORA</v>
      </c>
      <c r="I63" s="96" t="str">
        <f>IF(FN_MC!H66="","*",FN_MC!H66)</f>
        <v>PSS2</v>
      </c>
      <c r="J63" s="96" t="str">
        <f>IF(FN_MC!I66="","*",FN_MC!I66)</f>
        <v>PIT2</v>
      </c>
      <c r="K63" s="96" t="str">
        <f>IF(FN_MC!M66="","*",FN_MC!M66)</f>
        <v>PSS-PIT</v>
      </c>
      <c r="L63" s="196" t="str">
        <f>IF(FN_MC!N66="","*",FN_MC!N66)</f>
        <v>PSSPIT</v>
      </c>
      <c r="M63" s="97">
        <f>IF(FN_MC!J66="","*",FN_MC!J66)</f>
        <v>103</v>
      </c>
      <c r="N63" s="183">
        <f>IF(FN_MC!K66="","*",FN_MC!K66)</f>
        <v>2031</v>
      </c>
      <c r="O63" s="183" t="str">
        <f>IF(FN_MC!L66="","*",FN_MC!L66)</f>
        <v>-</v>
      </c>
      <c r="P63" s="107">
        <f>IF(FN_MC!O66="","*",FN_MC!O66)</f>
        <v>0.99930555555555556</v>
      </c>
      <c r="Q63" s="107">
        <f>IF(FN_MC!P66="","*",FN_MC!P66)</f>
        <v>4.1666666666666664E-2</v>
      </c>
      <c r="R63" s="96" t="str">
        <f>IF(FN_MC!Q66="","*",CONCATENATE(FN_MC!Q66," ",FN_MC!R66))</f>
        <v>50000 M</v>
      </c>
      <c r="S63" s="96" t="str">
        <f>IF(FN_MC!V66="","*",FN_MC!V66)</f>
        <v>Fernanda</v>
      </c>
      <c r="T63" s="96" t="str">
        <f>IF(FN_MC!W66="","*",FN_MC!W66)</f>
        <v>Esmerilhamento</v>
      </c>
      <c r="U63" s="98">
        <f ca="1">_xlfn.XLOOKUP(G63&amp;$U$2,BS_CONTROLE[CHAVE],BS_CONTROLE[Quantidade_11],"-")</f>
        <v>45910</v>
      </c>
      <c r="V63" s="98">
        <f ca="1">_xlfn.XLOOKUP(G63&amp;$V$2,BS_CONTROLE[CHAVE],BS_CONTROLE[Quantidade_11],"-")</f>
        <v>43820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TGR-TRO</v>
      </c>
      <c r="F65" s="96" t="str">
        <f>IF(FN_MC!B68="","*",FN_MC!B68)</f>
        <v>*</v>
      </c>
      <c r="G65" s="96" t="str">
        <f>IF(FN_MC!D68="","*",FN_MC!D68)</f>
        <v>A60</v>
      </c>
      <c r="H65" s="96" t="str">
        <f>IF(FN_MC!F68="","*",FN_MC!F68)</f>
        <v>DETECÇÃO - RONDA 7 DIAS</v>
      </c>
      <c r="I65" s="96" t="str">
        <f>IF(FN_MC!H68="","*",FN_MC!H68)</f>
        <v>TGR512</v>
      </c>
      <c r="J65" s="96" t="str">
        <f>IF(FN_MC!I68="","*",FN_MC!I68)</f>
        <v>744TEX</v>
      </c>
      <c r="K65" s="96" t="str">
        <f>IF(FN_MC!M68="","*",FN_MC!M68)</f>
        <v>TGR-TRO</v>
      </c>
      <c r="L65" s="196" t="str">
        <f>IF(FN_MC!N68="","*",FN_MC!N68)</f>
        <v>TGRTRO</v>
      </c>
      <c r="M65" s="97">
        <f>IF(FN_MC!J68="","*",FN_MC!J68)</f>
        <v>98</v>
      </c>
      <c r="N65" s="183">
        <f>IF(FN_MC!K68="","*",FN_MC!K68)</f>
        <v>503</v>
      </c>
      <c r="O65" s="183" t="str">
        <f>IF(FN_MC!L68="","*",FN_MC!L68)</f>
        <v>-</v>
      </c>
      <c r="P65" s="107">
        <f>IF(FN_MC!O68="","*",FN_MC!O68)</f>
        <v>0.33333333333333331</v>
      </c>
      <c r="Q65" s="107">
        <f>IF(FN_MC!P68="","*",FN_MC!P68)</f>
        <v>4.1666666666666664E-2</v>
      </c>
      <c r="R65" s="96" t="str">
        <f>IF(FN_MC!Q68="","*",CONCATENATE(FN_MC!Q68," ",FN_MC!R68))</f>
        <v>250 KM</v>
      </c>
      <c r="S65" s="96" t="str">
        <f>IF(FN_MC!V68="","*",FN_MC!V68)</f>
        <v>Daniel</v>
      </c>
      <c r="T65" s="96" t="str">
        <f>IF(FN_MC!W68="","*",FN_MC!W68)</f>
        <v>Ronda 7 dias de TMI-TIN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130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TCS-TGR</v>
      </c>
      <c r="F67" s="96">
        <f>IF(FN_MC!B70="","*",FN_MC!B70)</f>
        <v>46086</v>
      </c>
      <c r="G67" s="96" t="str">
        <f>IF(FN_MC!D70="","*",FN_MC!D70)</f>
        <v>W70</v>
      </c>
      <c r="H67" s="96" t="str">
        <f>IF(FN_MC!F70="","*",FN_MC!F70)</f>
        <v>PDM - PEDRA - DESCARGA</v>
      </c>
      <c r="I67" s="96" t="str">
        <f>IF(FN_MC!H70="","*",FN_MC!H70)</f>
        <v>TGR2</v>
      </c>
      <c r="J67" s="96" t="str">
        <f>IF(FN_MC!I70="","*",FN_MC!I70)</f>
        <v>TGR2</v>
      </c>
      <c r="K67" s="96" t="str">
        <f>IF(FN_MC!M70="","*",FN_MC!M70)</f>
        <v>TPC-TVL</v>
      </c>
      <c r="L67" s="196" t="str">
        <f>IF(FN_MC!N70="","*",FN_MC!N70)</f>
        <v>440TVL</v>
      </c>
      <c r="M67" s="97">
        <f>IF(FN_MC!J70="","*",FN_MC!J70)</f>
        <v>74</v>
      </c>
      <c r="N67" s="183">
        <f>IF(FN_MC!K70="","*",FN_MC!K70)</f>
        <v>444.72500000000002</v>
      </c>
      <c r="O67" s="183">
        <f>IF(FN_MC!L70="","*",FN_MC!L70)</f>
        <v>440</v>
      </c>
      <c r="P67" s="107">
        <f>IF(FN_MC!O70="","*",FN_MC!O70)</f>
        <v>0.41666666666666669</v>
      </c>
      <c r="Q67" s="107">
        <f>IF(FN_MC!P70="","*",FN_MC!P70)</f>
        <v>8.3333333333333329E-2</v>
      </c>
      <c r="R67" s="96" t="str">
        <f>IF(FN_MC!Q70="","*",CONCATENATE(FN_MC!Q70," ",FN_MC!R70))</f>
        <v>10 VAGÕES</v>
      </c>
      <c r="S67" s="96" t="str">
        <f>IF(FN_MC!V70="","*",FN_MC!V70)</f>
        <v>Elton</v>
      </c>
      <c r="T67" s="96" t="str">
        <f>IF(FN_MC!W70="","*",FN_MC!W70)</f>
        <v xml:space="preserve">Descarga de pedra </v>
      </c>
      <c r="U67" s="98" t="str">
        <f ca="1">_xlfn.XLOOKUP(G67&amp;$U$2,BS_CONTROLE[CHAVE],BS_CONTROLE[Quantidade_11],"-")</f>
        <v>-</v>
      </c>
      <c r="V67" s="98">
        <f ca="1">_xlfn.XLOOKUP(G67&amp;$V$2,BS_CONTROLE[CHAVE],BS_CONTROLE[Quantidade_11],"-")</f>
        <v>20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TCS-TGR</v>
      </c>
      <c r="F69" s="96">
        <f>IF(FN_MC!B72="","*",FN_MC!B72)</f>
        <v>46086</v>
      </c>
      <c r="G69" s="96" t="str">
        <f>IF(FN_MC!D72="","*",FN_MC!D72)</f>
        <v>ELSON (TF-526)</v>
      </c>
      <c r="H69" s="96" t="str">
        <f>IF(FN_MC!F72="","*",FN_MC!F72)</f>
        <v>PDM - SOLDA</v>
      </c>
      <c r="I69" s="96" t="str">
        <f>IF(FN_MC!H72="","*",FN_MC!H72)</f>
        <v>-</v>
      </c>
      <c r="J69" s="96" t="str">
        <f>IF(FN_MC!I72="","*",FN_MC!I72)</f>
        <v>-</v>
      </c>
      <c r="K69" s="96" t="str">
        <f>IF(FN_MC!M72="","*",FN_MC!M72)</f>
        <v>TOM</v>
      </c>
      <c r="L69" s="196" t="str">
        <f>IF(FN_MC!N72="","*",FN_MC!N72)</f>
        <v>TOM2</v>
      </c>
      <c r="M69" s="97">
        <f>IF(FN_MC!J72="","*",FN_MC!J72)</f>
        <v>74</v>
      </c>
      <c r="N69" s="183">
        <f>IF(FN_MC!K72="","*",FN_MC!K72)</f>
        <v>403.5</v>
      </c>
      <c r="O69" s="183" t="str">
        <f>IF(FN_MC!L72="","*",FN_MC!L72)</f>
        <v>-</v>
      </c>
      <c r="P69" s="107">
        <f>IF(FN_MC!O72="","*",FN_MC!O72)</f>
        <v>0.375</v>
      </c>
      <c r="Q69" s="107">
        <f>IF(FN_MC!P72="","*",FN_MC!P72)</f>
        <v>8.3333333333333329E-2</v>
      </c>
      <c r="R69" s="96" t="str">
        <f>IF(FN_MC!Q72="","*",CONCATENATE(FN_MC!Q72," ",FN_MC!R72))</f>
        <v>2 Nº DE SOLDA</v>
      </c>
      <c r="S69" s="96" t="str">
        <f>IF(FN_MC!V72="","*",FN_MC!V72)</f>
        <v>Elson</v>
      </c>
      <c r="T69" s="96" t="str">
        <f>IF(FN_MC!W72="","*",FN_MC!W72)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TMI-TCS</v>
      </c>
      <c r="F70" s="96">
        <f>IF(FN_MC!B73="","*",FN_MC!B73)</f>
        <v>46086</v>
      </c>
      <c r="G70" s="96" t="str">
        <f>IF(FN_MC!D73="","*",FN_MC!D73)</f>
        <v>A60</v>
      </c>
      <c r="H70" s="96" t="str">
        <f>IF(FN_MC!F73="","*",FN_MC!F73)</f>
        <v>DETECÇÃO - RONDA 7 DIAS</v>
      </c>
      <c r="I70" s="96" t="str">
        <f>IF(FN_MC!H73="","*",FN_MC!H73)</f>
        <v>TCS291</v>
      </c>
      <c r="J70" s="96" t="str">
        <f>IF(FN_MC!I73="","*",FN_MC!I73)</f>
        <v>TGR512</v>
      </c>
      <c r="K70" s="96" t="str">
        <f>IF(FN_MC!M73="","*",FN_MC!M73)</f>
        <v>TCS-TGR</v>
      </c>
      <c r="L70" s="196" t="str">
        <f>IF(FN_MC!N73="","*",FN_MC!N73)</f>
        <v>TCSTGR</v>
      </c>
      <c r="M70" s="97">
        <f>IF(FN_MC!J73="","*",FN_MC!J73)</f>
        <v>74</v>
      </c>
      <c r="N70" s="183">
        <f>IF(FN_MC!K73="","*",FN_MC!K73)</f>
        <v>290.7</v>
      </c>
      <c r="O70" s="183" t="str">
        <f>IF(FN_MC!L73="","*",FN_MC!L73)</f>
        <v>-</v>
      </c>
      <c r="P70" s="107">
        <f>IF(FN_MC!O73="","*",FN_MC!O73)</f>
        <v>0.33333333333333331</v>
      </c>
      <c r="Q70" s="107">
        <f>IF(FN_MC!P73="","*",FN_MC!P73)</f>
        <v>4.1666666666666664E-2</v>
      </c>
      <c r="R70" s="96" t="str">
        <f>IF(FN_MC!Q73="","*",CONCATENATE(FN_MC!Q73," ",FN_MC!R73))</f>
        <v>210 KM</v>
      </c>
      <c r="S70" s="96" t="str">
        <f>IF(FN_MC!V73="","*",FN_MC!V73)</f>
        <v>Daniel</v>
      </c>
      <c r="T70" s="96" t="str">
        <f>IF(FN_MC!W73="","*",FN_MC!W73)</f>
        <v xml:space="preserve">Ronda 7 dias    </v>
      </c>
      <c r="U70" s="98" t="str">
        <f ca="1">_xlfn.XLOOKUP(G70&amp;$U$2,BS_CONTROLE[CHAVE],BS_CONTROLE[Quantidade_11],"-")</f>
        <v>-</v>
      </c>
      <c r="V70" s="98">
        <f ca="1">_xlfn.XLOOKUP(G70&amp;$V$2,BS_CONTROLE[CHAVE],BS_CONTROLE[Quantidade_11],"-")</f>
        <v>130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V48</v>
      </c>
      <c r="H72" s="96" t="str">
        <f>IF(FN_MC!F75="","*",FN_MC!F75)</f>
        <v>MODERNIZAÇÃO - SOCADORA</v>
      </c>
      <c r="I72" s="96" t="str">
        <f>IF(FN_MC!H75="","*",FN_MC!H75)</f>
        <v>TVI2</v>
      </c>
      <c r="J72" s="96" t="str">
        <f>IF(FN_MC!I75="","*",FN_MC!I75)</f>
        <v>TVI2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237.47200000000001</v>
      </c>
      <c r="O72" s="183">
        <f>IF(FN_MC!L75="","*",FN_MC!L75)</f>
        <v>242</v>
      </c>
      <c r="P72" s="107">
        <f>IF(FN_MC!O75="","*",FN_MC!O75)</f>
        <v>0.375</v>
      </c>
      <c r="Q72" s="107">
        <f>IF(FN_MC!P75="","*",FN_MC!P75)</f>
        <v>4.1666666666666664E-2</v>
      </c>
      <c r="R72" s="96" t="str">
        <f>IF(FN_MC!Q75="","*",CONCATENATE(FN_MC!Q75," ",FN_MC!R75))</f>
        <v>375 M</v>
      </c>
      <c r="S72" s="96" t="str">
        <f>IF(FN_MC!V75="","*",FN_MC!V75)</f>
        <v>Augusto/ Efraim</v>
      </c>
      <c r="T72" s="96" t="str">
        <f>IF(FN_MC!W75="","*",FN_MC!W75)</f>
        <v>modernização - socadora</v>
      </c>
      <c r="U72" s="98">
        <f ca="1">_xlfn.XLOOKUP(G72&amp;$U$2,BS_CONTROLE[CHAVE],BS_CONTROLE[Quantidade_11],"-")</f>
        <v>1835</v>
      </c>
      <c r="V72" s="98">
        <f ca="1">_xlfn.XLOOKUP(G72&amp;$V$2,BS_CONTROLE[CHAVE],BS_CONTROLE[Quantidade_11],"-")</f>
        <v>905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BRUNO (TF-525)</v>
      </c>
      <c r="H75" s="96" t="str">
        <f>IF(FN_MC!F78="","*",FN_MC!F78)</f>
        <v>PDM - SOLDA</v>
      </c>
      <c r="I75" s="96" t="str">
        <f>IF(FN_MC!H78="","*",FN_MC!H78)</f>
        <v>-</v>
      </c>
      <c r="J75" s="96" t="str">
        <f>IF(FN_MC!I78="","*",FN_MC!I78)</f>
        <v>-</v>
      </c>
      <c r="K75" s="96" t="str">
        <f>IF(FN_MC!M78="","*",FN_MC!M78)</f>
        <v>TVI-TJA</v>
      </c>
      <c r="L75" s="196" t="str">
        <f>IF(FN_MC!N78="","*",FN_MC!N78)</f>
        <v>TVI239</v>
      </c>
      <c r="M75" s="97">
        <f>IF(FN_MC!J78="","*",FN_MC!J78)</f>
        <v>74</v>
      </c>
      <c r="N75" s="183">
        <f>IF(FN_MC!K78="","*",FN_MC!K78)</f>
        <v>234.5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Bruno</v>
      </c>
      <c r="T75" s="96" t="str">
        <f>IF(FN_MC!W78="","*",FN_MC!W78)</f>
        <v>Execução de solda - Condicionado a temperatura (substituição de trilho)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1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 t="str">
        <f>IF(FN_MC!B79="","*",FN_MC!B79)</f>
        <v>*</v>
      </c>
      <c r="G76" s="96" t="str">
        <f>IF(FN_MC!D79="","*",FN_MC!D79)</f>
        <v>W48</v>
      </c>
      <c r="H76" s="96" t="str">
        <f>IF(FN_MC!F79="","*",FN_MC!F79)</f>
        <v>MECANIZAÇÃO - DOL</v>
      </c>
      <c r="I76" s="96" t="str">
        <f>IF(FN_MC!H79="","*",FN_MC!H79)</f>
        <v>TIN2</v>
      </c>
      <c r="J76" s="96" t="str">
        <f>IF(FN_MC!I79="","*",FN_MC!I79)</f>
        <v>TIN</v>
      </c>
      <c r="K76" s="96" t="str">
        <f>IF(FN_MC!M79="","*",FN_MC!M79)</f>
        <v>TIN</v>
      </c>
      <c r="L76" s="196" t="str">
        <f>IF(FN_MC!N79="","*",FN_MC!N79)</f>
        <v>TIN1</v>
      </c>
      <c r="M76" s="97">
        <f>IF(FN_MC!J79="","*",FN_MC!J79)</f>
        <v>74</v>
      </c>
      <c r="N76" s="183">
        <f>IF(FN_MC!K79="","*",FN_MC!K79)</f>
        <v>109</v>
      </c>
      <c r="O76" s="183" t="str">
        <f>IF(FN_MC!L79="","*",FN_MC!L79)</f>
        <v>-</v>
      </c>
      <c r="P76" s="107">
        <f>IF(FN_MC!O79="","*",FN_MC!O79)</f>
        <v>0.375</v>
      </c>
      <c r="Q76" s="107">
        <f>IF(FN_MC!P79="","*",FN_MC!P79)</f>
        <v>4.1666666666666664E-2</v>
      </c>
      <c r="R76" s="96" t="str">
        <f>IF(FN_MC!Q79="","*",CONCATENATE(FN_MC!Q79," ",FN_MC!R79))</f>
        <v>1 M</v>
      </c>
      <c r="S76" s="96" t="str">
        <f>IF(FN_MC!V79="","*",FN_MC!V79)</f>
        <v>Douglas/ Rodrigo</v>
      </c>
      <c r="T76" s="96" t="str">
        <f>IF(FN_MC!W79="","*",FN_MC!W79)</f>
        <v>Máquina avariada em manunteção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1099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Oportunidade</v>
      </c>
      <c r="C78" s="95" t="str">
        <f>IF(FN_MC!Z81="","*",FN_MC!Z81)</f>
        <v>*</v>
      </c>
      <c r="D78" s="96" t="str">
        <f>IF(FN_MC!S81="","*",FN_MC!S81)</f>
        <v>MALHA CENTRAL</v>
      </c>
      <c r="E78" s="96" t="str">
        <f>IF(FN_MC!T81="","*",FN_MC!T81)</f>
        <v>RAMAL</v>
      </c>
      <c r="F78" s="96">
        <f>IF(FN_MC!B81="","*",FN_MC!B81)</f>
        <v>46086</v>
      </c>
      <c r="G78" s="96" t="str">
        <f>IF(FN_MC!D81="","*",FN_MC!D81)</f>
        <v>E18</v>
      </c>
      <c r="H78" s="96" t="str">
        <f>IF(FN_MC!F81="","*",FN_MC!F81)</f>
        <v>CAMINHÃO DE SOLDA</v>
      </c>
      <c r="I78" s="96" t="str">
        <f>IF(FN_MC!H81="","*",FN_MC!H81)</f>
        <v>ZIQZQY</v>
      </c>
      <c r="J78" s="96" t="str">
        <f>IF(FN_MC!I81="","*",FN_MC!I81)</f>
        <v>ZIQZQY</v>
      </c>
      <c r="K78" s="96" t="str">
        <f>IF(FN_MC!M81="","*",FN_MC!M81)</f>
        <v>ZIQ-ZQY</v>
      </c>
      <c r="L78" s="196" t="str">
        <f>IF(FN_MC!N81="","*",FN_MC!N81)</f>
        <v>ZIQZQY</v>
      </c>
      <c r="M78" s="97">
        <f>IF(FN_MC!J81="","*",FN_MC!J81)</f>
        <v>78</v>
      </c>
      <c r="N78" s="183">
        <f>IF(FN_MC!K81="","*",FN_MC!K81)</f>
        <v>177.376</v>
      </c>
      <c r="O78" s="183" t="str">
        <f>IF(FN_MC!L81="","*",FN_MC!L81)</f>
        <v>-</v>
      </c>
      <c r="P78" s="107">
        <f>IF(FN_MC!O81="","*",FN_MC!O81)</f>
        <v>0.35416666666666669</v>
      </c>
      <c r="Q78" s="107">
        <f>IF(FN_MC!P81="","*",FN_MC!P81)</f>
        <v>0.125</v>
      </c>
      <c r="R78" s="96" t="str">
        <f>IF(FN_MC!Q81="","*",CONCATENATE(FN_MC!Q81," ",FN_MC!R81))</f>
        <v>3 Nº DE SOLDA</v>
      </c>
      <c r="S78" s="96" t="str">
        <f>IF(FN_MC!V81="","*",FN_MC!V81)</f>
        <v>Paulo</v>
      </c>
      <c r="T78" s="96" t="str">
        <f>IF(FN_MC!W81="","*",FN_MC!W81)</f>
        <v>Caminhão de solda</v>
      </c>
      <c r="U78" s="98">
        <f ca="1">_xlfn.XLOOKUP(G78&amp;$U$2,BS_CONTROLE[CHAVE],BS_CONTROLE[Quantidade_11],"-")</f>
        <v>2</v>
      </c>
      <c r="V78" s="98">
        <f ca="1">_xlfn.XLOOKUP(G78&amp;$V$2,BS_CONTROLE[CHAVE],BS_CONTROLE[Quantidade_11],"-")</f>
        <v>4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Oportunidade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>
        <f>IF(FN_MC!B82="","*",FN_MC!B82)</f>
        <v>46086</v>
      </c>
      <c r="G79" s="96" t="str">
        <f>IF(FN_MC!D82="","*",FN_MC!D82)</f>
        <v>E14</v>
      </c>
      <c r="H79" s="96" t="str">
        <f>IF(FN_MC!F82="","*",FN_MC!F82)</f>
        <v>MECANIZAÇÃO - ESMERILHADORA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Fernanda</v>
      </c>
      <c r="T79" s="96" t="str">
        <f>IF(FN_MC!W82="","*",FN_MC!W82)</f>
        <v>Esmerilhamento</v>
      </c>
      <c r="U79" s="98">
        <f ca="1">_xlfn.XLOOKUP(G79&amp;$U$2,BS_CONTROLE[CHAVE],BS_CONTROLE[Quantidade_11],"-")</f>
        <v>45910</v>
      </c>
      <c r="V79" s="98">
        <f ca="1">_xlfn.XLOOKUP(G79&amp;$V$2,BS_CONTROLE[CHAVE],BS_CONTROLE[Quantidade_11],"-")</f>
        <v>43820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-</v>
      </c>
      <c r="E800" s="96" t="str">
        <f>IF(FN_MC!T803="","*",FN_MC!T803)</f>
        <v>-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-</v>
      </c>
      <c r="L800" s="196" t="str">
        <f>IF(FN_MC!N803="","*",FN_MC!N803)</f>
        <v>-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-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-</v>
      </c>
      <c r="E801" s="96" t="str">
        <f>IF(FN_MC!T804="","*",FN_MC!T804)</f>
        <v>-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-</v>
      </c>
      <c r="L801" s="196" t="str">
        <f>IF(FN_MC!N804="","*",FN_MC!N804)</f>
        <v>-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-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1234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1423</v>
      </c>
      <c r="D5" s="259"/>
      <c r="E5" s="259"/>
      <c r="F5" s="259"/>
      <c r="G5" s="259"/>
      <c r="H5" s="259"/>
      <c r="I5" s="259"/>
      <c r="J5" s="260"/>
      <c r="K5" s="261" t="s">
        <v>1424</v>
      </c>
      <c r="L5" s="262"/>
      <c r="M5" s="262"/>
      <c r="N5" s="262"/>
      <c r="O5" s="263" t="s">
        <v>1425</v>
      </c>
      <c r="P5" s="264"/>
      <c r="Q5" s="265"/>
    </row>
    <row r="6" spans="1:17" s="81" customFormat="1" ht="15.75" customHeight="1">
      <c r="A6" s="75" t="s">
        <v>1421</v>
      </c>
      <c r="B6" s="82" t="s">
        <v>1420</v>
      </c>
      <c r="C6" s="83" t="s">
        <v>993</v>
      </c>
      <c r="D6" s="84" t="s">
        <v>994</v>
      </c>
      <c r="E6" s="83" t="s">
        <v>1426</v>
      </c>
      <c r="F6" s="83" t="s">
        <v>984</v>
      </c>
      <c r="G6" s="83" t="s">
        <v>988</v>
      </c>
      <c r="H6" s="124" t="s">
        <v>620</v>
      </c>
      <c r="I6" s="109" t="s">
        <v>989</v>
      </c>
      <c r="J6" s="109" t="s">
        <v>990</v>
      </c>
      <c r="K6" s="116" t="s">
        <v>984</v>
      </c>
      <c r="L6" s="116" t="s">
        <v>1427</v>
      </c>
      <c r="M6" s="116" t="s">
        <v>620</v>
      </c>
      <c r="N6" s="117" t="s">
        <v>988</v>
      </c>
      <c r="O6" s="165" t="s">
        <v>1031</v>
      </c>
      <c r="P6" s="128"/>
      <c r="Q6" s="139" t="s">
        <v>1428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0</v>
      </c>
      <c r="P51" s="78"/>
      <c r="Q51" s="120" t="str">
        <f>IF($A$2=1,IF(FN_MC!BJ54="","*",FN_MC!BJ54),IF(FN_MC!BK54="","*",FN_MC!BK54))</f>
        <v>Descanso equipe 10h, MC1 13:08, faixa após X91 as 14h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>
        <f>IF(FN_MC!B62="","*",FN_MC!B62)</f>
        <v>46085</v>
      </c>
      <c r="B59" s="86" t="str">
        <f>IF(FN_MC!X62="","*",FN_MC!X62)</f>
        <v>Oportunidade</v>
      </c>
      <c r="C59" s="87" t="str">
        <f>IF(FN_MC!S62="","*",FN_MC!S62)</f>
        <v>FERRONORTE</v>
      </c>
      <c r="D59" s="87" t="str">
        <f>IF(FN_MC!T62="","*",FN_MC!T62)</f>
        <v>TMI-TCS</v>
      </c>
      <c r="E59" s="87" t="str">
        <f>IF(FN_MC!D62="","*",FN_MC!D62)</f>
        <v>A60</v>
      </c>
      <c r="F59" s="87" t="str">
        <f>IF(FN_MC!H62="","*",FN_MC!H62)</f>
        <v>ZRWTMI</v>
      </c>
      <c r="G59" s="87" t="str">
        <f>IF(FN_MC!M62="","*",FN_MC!M62)</f>
        <v>TMITCE</v>
      </c>
      <c r="H59" s="125">
        <f>IF(FN_MC!K62="","*",FN_MC!K62)</f>
        <v>0</v>
      </c>
      <c r="I59" s="110">
        <f>IF(FN_MC!O62="","*",FN_MC!O62)</f>
        <v>0.33333333333333331</v>
      </c>
      <c r="J59" s="110">
        <f>IF(FN_MC!P62="","*",FN_MC!P62)</f>
        <v>4.1666666666666664E-2</v>
      </c>
      <c r="K59" s="118" t="str">
        <f>IF(FN_MC!AK62="","*",FN_MC!AK62)</f>
        <v>ZRWTMI</v>
      </c>
      <c r="L59" s="118" t="str">
        <f>IF(FN_MC!AM62="","*",FN_MC!AM62)</f>
        <v>TMITCE</v>
      </c>
      <c r="M59" s="118" t="str">
        <f>IF(FN_MC!AP62="","*",FN_MC!AP62)</f>
        <v>-</v>
      </c>
      <c r="N59" s="118" t="str">
        <f>IF(FN_MC!AM62="","*",FN_MC!AM62)</f>
        <v>TMITCE</v>
      </c>
      <c r="O59" s="136">
        <f>FN_MC!BH62</f>
        <v>2</v>
      </c>
      <c r="P59" s="78"/>
      <c r="Q59" s="120" t="str">
        <f>IF($A$2=1,IF(FN_MC!BJ62="","*",FN_MC!BJ62),IF(FN_MC!BK62="","*",FN_MC!BK62))</f>
        <v>MC1 07:36, autorizado 07:41, em ronda a TCE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>
        <f>IF(FN_MC!B65="","*",FN_MC!B65)</f>
        <v>46085</v>
      </c>
      <c r="B62" s="86" t="str">
        <f>IF(FN_MC!X65="","*",FN_MC!X65)</f>
        <v>Oportunidade</v>
      </c>
      <c r="C62" s="87" t="str">
        <f>IF(FN_MC!S65="","*",FN_MC!S65)</f>
        <v>MALHA CENTRAL</v>
      </c>
      <c r="D62" s="87" t="str">
        <f>IF(FN_MC!T65="","*",FN_MC!T65)</f>
        <v>RAMAL</v>
      </c>
      <c r="E62" s="87" t="str">
        <f>IF(FN_MC!D65="","*",FN_MC!D65)</f>
        <v>E18</v>
      </c>
      <c r="F62" s="87" t="str">
        <f>IF(FN_MC!H65="","*",FN_MC!H65)</f>
        <v>ZIQZQY</v>
      </c>
      <c r="G62" s="87" t="str">
        <f>IF(FN_MC!M65="","*",FN_MC!M65)</f>
        <v>ZIQ-ZQY</v>
      </c>
      <c r="H62" s="125">
        <f>IF(FN_MC!K65="","*",FN_MC!K65)</f>
        <v>177.376</v>
      </c>
      <c r="I62" s="110">
        <f>IF(FN_MC!O65="","*",FN_MC!O65)</f>
        <v>0.35416666666666669</v>
      </c>
      <c r="J62" s="110">
        <f>IF(FN_MC!P65="","*",FN_MC!P65)</f>
        <v>0.125</v>
      </c>
      <c r="K62" s="118" t="str">
        <f>IF(FN_MC!AK65="","*",FN_MC!AK65)</f>
        <v>ZIQZQY</v>
      </c>
      <c r="L62" s="118" t="str">
        <f>IF(FN_MC!AM65="","*",FN_MC!AM65)</f>
        <v>ZIQ-ZQY</v>
      </c>
      <c r="M62" s="118">
        <f>IF(FN_MC!AP65="","*",FN_MC!AP65)</f>
        <v>177.376</v>
      </c>
      <c r="N62" s="118" t="str">
        <f>IF(FN_MC!AM65="","*",FN_MC!AM65)</f>
        <v>ZIQ-ZQY</v>
      </c>
      <c r="O62" s="136">
        <f>FN_MC!BH65</f>
        <v>2</v>
      </c>
      <c r="P62" s="78"/>
      <c r="Q62" s="120" t="str">
        <f>IF($A$2=1,IF(FN_MC!BJ65="","*",FN_MC!BJ65),IF(FN_MC!BK65="","*",FN_MC!BK65))</f>
        <v xml:space="preserve">MC1 08:24h - Em intevalo 09:02h até 12:06, realizou 4 soldas </v>
      </c>
    </row>
    <row r="63" spans="1:17" hidden="1">
      <c r="A63" s="85">
        <f>IF(FN_MC!B66="","*",FN_MC!B66)</f>
        <v>46085</v>
      </c>
      <c r="B63" s="86" t="str">
        <f>IF(FN_MC!X66="","*",FN_MC!X66)</f>
        <v>Extra</v>
      </c>
      <c r="C63" s="87" t="str">
        <f>IF(FN_MC!S66="","*",FN_MC!S66)</f>
        <v>MALHA CENTRAL</v>
      </c>
      <c r="D63" s="87" t="str">
        <f>IF(FN_MC!T66="","*",FN_MC!T66)</f>
        <v>PRV-POV</v>
      </c>
      <c r="E63" s="87" t="str">
        <f>IF(FN_MC!D66="","*",FN_MC!D66)</f>
        <v>E14</v>
      </c>
      <c r="F63" s="87" t="str">
        <f>IF(FN_MC!H66="","*",FN_MC!H66)</f>
        <v>PSS2</v>
      </c>
      <c r="G63" s="87" t="str">
        <f>IF(FN_MC!M66="","*",FN_MC!M66)</f>
        <v>PSS-PIT</v>
      </c>
      <c r="H63" s="125">
        <f>IF(FN_MC!K66="","*",FN_MC!K66)</f>
        <v>2031</v>
      </c>
      <c r="I63" s="110">
        <f>IF(FN_MC!O66="","*",FN_MC!O66)</f>
        <v>0.99930555555555556</v>
      </c>
      <c r="J63" s="110">
        <f>IF(FN_MC!P66="","*",FN_MC!P66)</f>
        <v>4.1666666666666664E-2</v>
      </c>
      <c r="K63" s="118" t="str">
        <f>IF(FN_MC!AK66="","*",FN_MC!AK66)</f>
        <v>PSS2</v>
      </c>
      <c r="L63" s="118" t="str">
        <f>IF(FN_MC!AM66="","*",FN_MC!AM66)</f>
        <v>PSS-PIT</v>
      </c>
      <c r="M63" s="118">
        <f>IF(FN_MC!AP66="","*",FN_MC!AP66)</f>
        <v>2031</v>
      </c>
      <c r="N63" s="118" t="str">
        <f>IF(FN_MC!AM66="","*",FN_MC!AM66)</f>
        <v>PSS-PIT</v>
      </c>
      <c r="O63" s="136">
        <f>FN_MC!BH66</f>
        <v>0</v>
      </c>
      <c r="P63" s="78"/>
      <c r="Q63" s="120" t="str">
        <f>IF($A$2=1,IF(FN_MC!BJ66="","*",FN_MC!BJ66),IF(FN_MC!BK66="","*",FN_MC!BK66))</f>
        <v>MC1 1h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Oportunidade</v>
      </c>
      <c r="C65" s="87" t="str">
        <f>IF(FN_MC!S68="","*",FN_MC!S68)</f>
        <v>FERRONORTE</v>
      </c>
      <c r="D65" s="87" t="str">
        <f>IF(FN_MC!T68="","*",FN_MC!T68)</f>
        <v>TGR-TRO</v>
      </c>
      <c r="E65" s="87" t="str">
        <f>IF(FN_MC!D68="","*",FN_MC!D68)</f>
        <v>A60</v>
      </c>
      <c r="F65" s="87" t="str">
        <f>IF(FN_MC!H68="","*",FN_MC!H68)</f>
        <v>TGR512</v>
      </c>
      <c r="G65" s="87" t="str">
        <f>IF(FN_MC!M68="","*",FN_MC!M68)</f>
        <v>TGR-TRO</v>
      </c>
      <c r="H65" s="125">
        <f>IF(FN_MC!K68="","*",FN_MC!K68)</f>
        <v>503</v>
      </c>
      <c r="I65" s="110">
        <f>IF(FN_MC!O68="","*",FN_MC!O68)</f>
        <v>0.33333333333333331</v>
      </c>
      <c r="J65" s="110">
        <f>IF(FN_MC!P68="","*",FN_MC!P68)</f>
        <v>4.1666666666666664E-2</v>
      </c>
      <c r="K65" s="118" t="str">
        <f>IF(FN_MC!AK68="","*",FN_MC!AK68)</f>
        <v>TGR512</v>
      </c>
      <c r="L65" s="118" t="str">
        <f>IF(FN_MC!AM68="","*",FN_MC!AM68)</f>
        <v>TGR-TRO</v>
      </c>
      <c r="M65" s="118">
        <f>IF(FN_MC!AP68="","*",FN_MC!AP68)</f>
        <v>503</v>
      </c>
      <c r="N65" s="118" t="str">
        <f>IF(FN_MC!AM68="","*",FN_MC!AM68)</f>
        <v>TGR-TRO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>
        <f>IF(FN_MC!B70="","*",FN_MC!B70)</f>
        <v>46086</v>
      </c>
      <c r="B67" s="86" t="str">
        <f>IF(FN_MC!X70="","*",FN_MC!X70)</f>
        <v>Oportunidade</v>
      </c>
      <c r="C67" s="87" t="str">
        <f>IF(FN_MC!S70="","*",FN_MC!S70)</f>
        <v>FERRONORTE</v>
      </c>
      <c r="D67" s="87" t="str">
        <f>IF(FN_MC!T70="","*",FN_MC!T70)</f>
        <v>TCS-TGR</v>
      </c>
      <c r="E67" s="87" t="str">
        <f>IF(FN_MC!D70="","*",FN_MC!D70)</f>
        <v>W70</v>
      </c>
      <c r="F67" s="87" t="str">
        <f>IF(FN_MC!H70="","*",FN_MC!H70)</f>
        <v>TGR2</v>
      </c>
      <c r="G67" s="87" t="str">
        <f>IF(FN_MC!M70="","*",FN_MC!M70)</f>
        <v>TPC-TVL</v>
      </c>
      <c r="H67" s="125">
        <f>IF(FN_MC!K70="","*",FN_MC!K70)</f>
        <v>444.72500000000002</v>
      </c>
      <c r="I67" s="110">
        <f>IF(FN_MC!O70="","*",FN_MC!O70)</f>
        <v>0.41666666666666669</v>
      </c>
      <c r="J67" s="110">
        <f>IF(FN_MC!P70="","*",FN_MC!P70)</f>
        <v>8.3333333333333329E-2</v>
      </c>
      <c r="K67" s="118" t="str">
        <f>IF(FN_MC!AK70="","*",FN_MC!AK70)</f>
        <v>TGR2</v>
      </c>
      <c r="L67" s="118" t="str">
        <f>IF(FN_MC!AM70="","*",FN_MC!AM70)</f>
        <v>TPC-TVL</v>
      </c>
      <c r="M67" s="118">
        <f>IF(FN_MC!AP70="","*",FN_MC!AP70)</f>
        <v>444.72500000000002</v>
      </c>
      <c r="N67" s="118" t="str">
        <f>IF(FN_MC!AM70="","*",FN_MC!AM70)</f>
        <v>TPC-TVL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>
        <f>IF(FN_MC!B72="","*",FN_MC!B72)</f>
        <v>46086</v>
      </c>
      <c r="B69" s="86" t="str">
        <f>IF(FN_MC!X72="","*",FN_MC!X72)</f>
        <v>Oportunidade</v>
      </c>
      <c r="C69" s="87" t="str">
        <f>IF(FN_MC!S72="","*",FN_MC!S72)</f>
        <v>FERRONORTE</v>
      </c>
      <c r="D69" s="87" t="str">
        <f>IF(FN_MC!T72="","*",FN_MC!T72)</f>
        <v>TCS-TGR</v>
      </c>
      <c r="E69" s="87" t="str">
        <f>IF(FN_MC!D72="","*",FN_MC!D72)</f>
        <v>ELSON (TF-526)</v>
      </c>
      <c r="F69" s="87" t="str">
        <f>IF(FN_MC!H72="","*",FN_MC!H72)</f>
        <v>-</v>
      </c>
      <c r="G69" s="87" t="str">
        <f>IF(FN_MC!M72="","*",FN_MC!M72)</f>
        <v>TOM</v>
      </c>
      <c r="H69" s="125">
        <f>IF(FN_MC!K72="","*",FN_MC!K72)</f>
        <v>403.5</v>
      </c>
      <c r="I69" s="110">
        <f>IF(FN_MC!O72="","*",FN_MC!O72)</f>
        <v>0.375</v>
      </c>
      <c r="J69" s="110">
        <f>IF(FN_MC!P72="","*",FN_MC!P72)</f>
        <v>8.3333333333333329E-2</v>
      </c>
      <c r="K69" s="118" t="str">
        <f>IF(FN_MC!AK72="","*",FN_MC!AK72)</f>
        <v>-</v>
      </c>
      <c r="L69" s="118" t="str">
        <f>IF(FN_MC!AM72="","*",FN_MC!AM72)</f>
        <v>TOM</v>
      </c>
      <c r="M69" s="118">
        <f>IF(FN_MC!AP72="","*",FN_MC!AP72)</f>
        <v>403.5</v>
      </c>
      <c r="N69" s="118" t="str">
        <f>IF(FN_MC!AM72="","*",FN_MC!AM72)</f>
        <v>TOM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>
        <f>IF(FN_MC!B73="","*",FN_MC!B73)</f>
        <v>46086</v>
      </c>
      <c r="B70" s="86" t="str">
        <f>IF(FN_MC!X73="","*",FN_MC!X73)</f>
        <v>Oportunidade</v>
      </c>
      <c r="C70" s="87" t="str">
        <f>IF(FN_MC!S73="","*",FN_MC!S73)</f>
        <v>FERRONORTE</v>
      </c>
      <c r="D70" s="87" t="str">
        <f>IF(FN_MC!T73="","*",FN_MC!T73)</f>
        <v>TMI-TCS</v>
      </c>
      <c r="E70" s="87" t="str">
        <f>IF(FN_MC!D73="","*",FN_MC!D73)</f>
        <v>A60</v>
      </c>
      <c r="F70" s="87" t="str">
        <f>IF(FN_MC!H73="","*",FN_MC!H73)</f>
        <v>TCS291</v>
      </c>
      <c r="G70" s="87" t="str">
        <f>IF(FN_MC!M73="","*",FN_MC!M73)</f>
        <v>TCS-TGR</v>
      </c>
      <c r="H70" s="125">
        <f>IF(FN_MC!K73="","*",FN_MC!K73)</f>
        <v>290.7</v>
      </c>
      <c r="I70" s="110">
        <f>IF(FN_MC!O73="","*",FN_MC!O73)</f>
        <v>0.33333333333333331</v>
      </c>
      <c r="J70" s="110">
        <f>IF(FN_MC!P73="","*",FN_MC!P73)</f>
        <v>4.1666666666666664E-2</v>
      </c>
      <c r="K70" s="118" t="str">
        <f>IF(FN_MC!AK73="","*",FN_MC!AK73)</f>
        <v>TCS291</v>
      </c>
      <c r="L70" s="118" t="str">
        <f>IF(FN_MC!AM73="","*",FN_MC!AM73)</f>
        <v>TCS-TGR</v>
      </c>
      <c r="M70" s="118">
        <f>IF(FN_MC!AP73="","*",FN_MC!AP73)</f>
        <v>290.7</v>
      </c>
      <c r="N70" s="118" t="str">
        <f>IF(FN_MC!AM73="","*",FN_MC!AM73)</f>
        <v>TCS-TGR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>
        <f>IF(FN_MC!B75="","*",FN_MC!B75)</f>
        <v>46086</v>
      </c>
      <c r="B72" s="86" t="str">
        <f>IF(FN_MC!X75="","*",FN_MC!X75)</f>
        <v>Oportunidade</v>
      </c>
      <c r="C72" s="87" t="str">
        <f>IF(FN_MC!S75="","*",FN_MC!S75)</f>
        <v>FERRONORTE</v>
      </c>
      <c r="D72" s="87" t="str">
        <f>IF(FN_MC!T75="","*",FN_MC!T75)</f>
        <v>TMI-TCS</v>
      </c>
      <c r="E72" s="87" t="str">
        <f>IF(FN_MC!D75="","*",FN_MC!D75)</f>
        <v>V48</v>
      </c>
      <c r="F72" s="87" t="str">
        <f>IF(FN_MC!H75="","*",FN_MC!H75)</f>
        <v>TVI2</v>
      </c>
      <c r="G72" s="87" t="str">
        <f>IF(FN_MC!M75="","*",FN_MC!M75)</f>
        <v>TVI-TJA</v>
      </c>
      <c r="H72" s="125">
        <f>IF(FN_MC!K75="","*",FN_MC!K75)</f>
        <v>237.47200000000001</v>
      </c>
      <c r="I72" s="110">
        <f>IF(FN_MC!O75="","*",FN_MC!O75)</f>
        <v>0.375</v>
      </c>
      <c r="J72" s="110">
        <f>IF(FN_MC!P75="","*",FN_MC!P75)</f>
        <v>4.1666666666666664E-2</v>
      </c>
      <c r="K72" s="118" t="str">
        <f>IF(FN_MC!AK75="","*",FN_MC!AK75)</f>
        <v>TVI2</v>
      </c>
      <c r="L72" s="118" t="str">
        <f>IF(FN_MC!AM75="","*",FN_MC!AM75)</f>
        <v>TVI-TJA</v>
      </c>
      <c r="M72" s="118">
        <f>IF(FN_MC!AP75="","*",FN_MC!AP75)</f>
        <v>237.47200000000001</v>
      </c>
      <c r="N72" s="118" t="str">
        <f>IF(FN_MC!AM75="","*",FN_MC!AM75)</f>
        <v>TVI-TJA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>
        <f>IF(FN_MC!B78="","*",FN_MC!B78)</f>
        <v>46086</v>
      </c>
      <c r="B75" s="86" t="str">
        <f>IF(FN_MC!X78="","*",FN_MC!X78)</f>
        <v>Oportunidade</v>
      </c>
      <c r="C75" s="87" t="str">
        <f>IF(FN_MC!S78="","*",FN_MC!S78)</f>
        <v>FERRONORTE</v>
      </c>
      <c r="D75" s="87" t="str">
        <f>IF(FN_MC!T78="","*",FN_MC!T78)</f>
        <v>TMI-TCS</v>
      </c>
      <c r="E75" s="87" t="str">
        <f>IF(FN_MC!D78="","*",FN_MC!D78)</f>
        <v>BRUNO (TF-525)</v>
      </c>
      <c r="F75" s="87" t="str">
        <f>IF(FN_MC!H78="","*",FN_MC!H78)</f>
        <v>-</v>
      </c>
      <c r="G75" s="87" t="str">
        <f>IF(FN_MC!M78="","*",FN_MC!M78)</f>
        <v>TVI-TJA</v>
      </c>
      <c r="H75" s="125">
        <f>IF(FN_MC!K78="","*",FN_MC!K78)</f>
        <v>234.5</v>
      </c>
      <c r="I75" s="110">
        <f>IF(FN_MC!O78="","*",FN_MC!O78)</f>
        <v>0.375</v>
      </c>
      <c r="J75" s="110">
        <f>IF(FN_MC!P78="","*",FN_MC!P78)</f>
        <v>8.3333333333333329E-2</v>
      </c>
      <c r="K75" s="118" t="str">
        <f>IF(FN_MC!AK78="","*",FN_MC!AK78)</f>
        <v>-</v>
      </c>
      <c r="L75" s="118" t="str">
        <f>IF(FN_MC!AM78="","*",FN_MC!AM78)</f>
        <v>TVI-TJA</v>
      </c>
      <c r="M75" s="118">
        <f>IF(FN_MC!AP78="","*",FN_MC!AP78)</f>
        <v>234.5</v>
      </c>
      <c r="N75" s="118" t="str">
        <f>IF(FN_MC!AM78="","*",FN_MC!AM78)</f>
        <v>TVI-TJA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Oportunidade</v>
      </c>
      <c r="C76" s="87" t="str">
        <f>IF(FN_MC!S79="","*",FN_MC!S79)</f>
        <v>FERRONORTE</v>
      </c>
      <c r="D76" s="87" t="str">
        <f>IF(FN_MC!T79="","*",FN_MC!T79)</f>
        <v>TMI-TCS</v>
      </c>
      <c r="E76" s="87" t="str">
        <f>IF(FN_MC!D79="","*",FN_MC!D79)</f>
        <v>W48</v>
      </c>
      <c r="F76" s="87" t="str">
        <f>IF(FN_MC!H79="","*",FN_MC!H79)</f>
        <v>TIN2</v>
      </c>
      <c r="G76" s="87" t="str">
        <f>IF(FN_MC!M79="","*",FN_MC!M79)</f>
        <v>TIN</v>
      </c>
      <c r="H76" s="125">
        <f>IF(FN_MC!K79="","*",FN_MC!K79)</f>
        <v>109</v>
      </c>
      <c r="I76" s="110">
        <f>IF(FN_MC!O79="","*",FN_MC!O79)</f>
        <v>0.375</v>
      </c>
      <c r="J76" s="110">
        <f>IF(FN_MC!P79="","*",FN_MC!P79)</f>
        <v>4.1666666666666664E-2</v>
      </c>
      <c r="K76" s="118" t="str">
        <f>IF(FN_MC!AK79="","*",FN_MC!AK79)</f>
        <v>TIN2</v>
      </c>
      <c r="L76" s="118" t="str">
        <f>IF(FN_MC!AM79="","*",FN_MC!AM79)</f>
        <v>TIN</v>
      </c>
      <c r="M76" s="118">
        <f>IF(FN_MC!AP79="","*",FN_MC!AP79)</f>
        <v>109</v>
      </c>
      <c r="N76" s="118" t="str">
        <f>IF(FN_MC!AM79="","*",FN_MC!AM79)</f>
        <v>TIN</v>
      </c>
      <c r="O76" s="136">
        <f>FN_MC!BH79</f>
        <v>0</v>
      </c>
      <c r="P76" s="78"/>
      <c r="Q76" s="120" t="str">
        <f>IF($A$2=1,IF(FN_MC!BJ79="","*",FN_MC!BJ79),IF(FN_MC!BK79="","*",FN_MC!BK79))</f>
        <v>Avariada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>
        <f>IF(FN_MC!B81="","*",FN_MC!B81)</f>
        <v>46086</v>
      </c>
      <c r="B78" s="86" t="str">
        <f>IF(FN_MC!X81="","*",FN_MC!X81)</f>
        <v>Oportunidade</v>
      </c>
      <c r="C78" s="87" t="str">
        <f>IF(FN_MC!S81="","*",FN_MC!S81)</f>
        <v>MALHA CENTRAL</v>
      </c>
      <c r="D78" s="87" t="str">
        <f>IF(FN_MC!T81="","*",FN_MC!T81)</f>
        <v>RAMAL</v>
      </c>
      <c r="E78" s="87" t="str">
        <f>IF(FN_MC!D81="","*",FN_MC!D81)</f>
        <v>E18</v>
      </c>
      <c r="F78" s="87" t="str">
        <f>IF(FN_MC!H81="","*",FN_MC!H81)</f>
        <v>ZIQZQY</v>
      </c>
      <c r="G78" s="87" t="str">
        <f>IF(FN_MC!M81="","*",FN_MC!M81)</f>
        <v>ZIQ-ZQY</v>
      </c>
      <c r="H78" s="125">
        <f>IF(FN_MC!K81="","*",FN_MC!K81)</f>
        <v>177.376</v>
      </c>
      <c r="I78" s="110">
        <f>IF(FN_MC!O81="","*",FN_MC!O81)</f>
        <v>0.35416666666666669</v>
      </c>
      <c r="J78" s="110">
        <f>IF(FN_MC!P81="","*",FN_MC!P81)</f>
        <v>0.125</v>
      </c>
      <c r="K78" s="118" t="str">
        <f>IF(FN_MC!AK81="","*",FN_MC!AK81)</f>
        <v>ZIQZQY</v>
      </c>
      <c r="L78" s="118" t="str">
        <f>IF(FN_MC!AM81="","*",FN_MC!AM81)</f>
        <v>ZIQ-ZQY</v>
      </c>
      <c r="M78" s="118">
        <f>IF(FN_MC!AP81="","*",FN_MC!AP81)</f>
        <v>177.376</v>
      </c>
      <c r="N78" s="118" t="str">
        <f>IF(FN_MC!AM81="","*",FN_MC!AM81)</f>
        <v>ZIQ-ZQY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>
        <f>IF(FN_MC!B82="","*",FN_MC!B82)</f>
        <v>46086</v>
      </c>
      <c r="B79" s="86" t="str">
        <f>IF(FN_MC!X82="","*",FN_MC!X82)</f>
        <v>Oportunidade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E14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2026-03-04T17:38:58Z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