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56" documentId="8_{B6337239-1A00-434D-AAD0-422EA1FEB5AE}" xr6:coauthVersionLast="47" xr6:coauthVersionMax="47" xr10:uidLastSave="{19CECFFF-418D-4B82-B63F-DECB98D61A1A}"/>
  <bookViews>
    <workbookView xWindow="-120" yWindow="-120" windowWidth="20730" windowHeight="11040" firstSheet="4" activeTab="6"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<sst xmlns="http://schemas.openxmlformats.org/spreadsheetml/2006/main" count="10619" uniqueCount="1992">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</sst>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W358" activePane="bottomRight" state="frozen"/>
      <selection pane="bottomRight" activeCell="H367" sqref="H367"/>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184" t="s">
        <v>1886</v>
      </c>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hidden="1">
      <c r="A362" s="55" t="str">
        <f>D362&amp;B362</f>
        <v>W5045959</v>
      </c>
      <c r="B362" s="181">
        <v>45959</v>
      </c>
      <c r="C362" s="8">
        <f>IF(BS_CONTROLE[[#This Row],[DATA]]="","",WEEKNUM(BS_CONTROLE[[#This Row],[DATA]]))</f>
        <v>44</v>
      </c>
      <c r="D362" s="14" t="s">
        <v>828</v>
      </c>
      <c r="E362" s="236">
        <v>239</v>
      </c>
      <c r="F362" s="182" t="s">
        <v>773</v>
      </c>
      <c r="G362" s="9" t="str">
        <f>IF(D362="","*",VLOOKUP(F362,BS_ATIVIDADE[#All],3,FALSE))</f>
        <v>DORMENTE - DESCARGA</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1898</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PDM - DESCARGA - DORMENTE</v>
      </c>
      <c r="AJ362" s="9" t="str">
        <f>IF(D362="","*",VLOOKUP(AI362,BS_ATIVIDADE[#Data],3,FALSE))</f>
        <v>DORMENTE - DESCARGA</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1966</v>
      </c>
      <c r="N363" s="231" t="s">
        <v>1966</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1967</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1968</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1969</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1970</v>
      </c>
      <c r="N371" s="231" t="s">
        <v>1971</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1970</v>
      </c>
      <c r="N372" s="231" t="s">
        <v>1971</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1972</v>
      </c>
      <c r="D5" s="370"/>
      <c r="E5" s="370"/>
      <c r="F5" s="370"/>
      <c r="G5" s="370"/>
      <c r="H5" s="370"/>
      <c r="I5" s="370"/>
      <c r="J5" s="371"/>
      <c r="K5" s="372" t="s">
        <v>1973</v>
      </c>
      <c r="L5" s="373"/>
      <c r="M5" s="373"/>
      <c r="N5" s="373"/>
      <c r="O5" s="374" t="s">
        <v>1974</v>
      </c>
      <c r="P5" s="375"/>
      <c r="Q5" s="376"/>
    </row>
    <row r="6" spans="1:17" s="99" customFormat="1" ht="15.75" customHeight="1">
      <c r="A6" s="93" t="s">
        <v>1975</v>
      </c>
      <c r="B6" s="100" t="s">
        <v>1976</v>
      </c>
      <c r="C6" s="101" t="s">
        <v>1163</v>
      </c>
      <c r="D6" s="102" t="s">
        <v>1164</v>
      </c>
      <c r="E6" s="101" t="s">
        <v>1977</v>
      </c>
      <c r="F6" s="101" t="s">
        <v>1154</v>
      </c>
      <c r="G6" s="101" t="s">
        <v>1158</v>
      </c>
      <c r="H6" s="160" t="s">
        <v>628</v>
      </c>
      <c r="I6" s="137" t="s">
        <v>1159</v>
      </c>
      <c r="J6" s="137" t="s">
        <v>1160</v>
      </c>
      <c r="K6" s="145" t="s">
        <v>1154</v>
      </c>
      <c r="L6" s="145" t="s">
        <v>1978</v>
      </c>
      <c r="M6" s="145" t="s">
        <v>628</v>
      </c>
      <c r="N6" s="146" t="s">
        <v>1158</v>
      </c>
      <c r="O6" s="283" t="s">
        <v>1201</v>
      </c>
      <c r="P6" s="164"/>
      <c r="Q6" s="203" t="s">
        <v>1979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1979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N1" workbookViewId="0">
      <selection activeCell="U3003" sqref="U300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1980</v>
      </c>
      <c r="W1" s="382"/>
      <c r="X1" s="382"/>
      <c r="Y1" s="110"/>
    </row>
    <row r="2" spans="1:25" s="106" customFormat="1" ht="11.25" customHeight="1">
      <c r="A2" s="111" t="s">
        <v>1981</v>
      </c>
      <c r="B2" s="111" t="s">
        <v>1976</v>
      </c>
      <c r="C2" s="111" t="s">
        <v>605</v>
      </c>
      <c r="D2" s="112" t="s">
        <v>1163</v>
      </c>
      <c r="E2" s="112" t="s">
        <v>1164</v>
      </c>
      <c r="F2" s="112" t="s">
        <v>1975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1982</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t="str">
        <f ca="1">_xlfn.XLOOKUP(G356&amp;$W$2,BS_CONTROLE[CHAVE],BS_CONTROLE[Quantidade_11],"-")</f>
        <v>-</v>
      </c>
      <c r="X356" s="118">
        <f ca="1">_xlfn.XLOOKUP(G356&amp;$X$2,BS_CONTROLE[CHAVE],BS_CONTROLE[Quantidade_11],"-")</f>
        <v>0</v>
      </c>
    </row>
    <row r="357" spans="1:24" s="119" customFormat="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1</v>
      </c>
      <c r="W357" s="118" t="str">
        <f ca="1">_xlfn.XLOOKUP(G357&amp;$W$2,BS_CONTROLE[CHAVE],BS_CONTROLE[Quantidade_11],"-")</f>
        <v>-</v>
      </c>
      <c r="X357" s="118" t="str">
        <f ca="1">_xlfn.XLOOKUP(G357&amp;$X$2,BS_CONTROLE[CHAVE],BS_CONTROLE[Quantidade_11],"-")</f>
        <v>-</v>
      </c>
    </row>
    <row r="358" spans="1:24" s="119" customFormat="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52960</v>
      </c>
      <c r="W358" s="118">
        <f ca="1">_xlfn.XLOOKUP(G358&amp;$W$2,BS_CONTROLE[CHAVE],BS_CONTROLE[Quantidade_11],"-")</f>
        <v>0</v>
      </c>
      <c r="X358" s="118">
        <f ca="1">_xlfn.XLOOKUP(G358&amp;$X$2,BS_CONTROLE[CHAVE],BS_CONTROLE[Quantidade_11],"-")</f>
        <v>58010</v>
      </c>
    </row>
    <row r="359" spans="1:24" s="119" customFormat="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PDM - DESCARGA - DORMENTE</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 xml:space="preserve">Descarga dormentes </v>
      </c>
      <c r="V359" s="118">
        <f ca="1">_xlfn.XLOOKUP(G359&amp;$V$2,BS_CONTROLE[CHAVE],BS_CONTROLE[Quantidade_11],"-")</f>
        <v>0</v>
      </c>
      <c r="W359" s="118" t="str">
        <f ca="1">_xlfn.XLOOKUP(G359&amp;$W$2,BS_CONTROLE[CHAVE],BS_CONTROLE[Quantidade_11],"-")</f>
        <v>-</v>
      </c>
      <c r="X359" s="118" t="str">
        <f ca="1">_xlfn.XLOOKUP(G359&amp;$X$2,BS_CONTROLE[CHAVE],BS_CONTROLE[Quantidade_11],"-")</f>
        <v>-</v>
      </c>
    </row>
    <row r="360" spans="1:24" s="119" customFormat="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1</v>
      </c>
      <c r="W360" s="118" t="str">
        <f ca="1">_xlfn.XLOOKUP(G360&amp;$W$2,BS_CONTROLE[CHAVE],BS_CONTROLE[Quantidade_11],"-")</f>
        <v>-</v>
      </c>
      <c r="X360" s="118" t="str">
        <f ca="1">_xlfn.XLOOKUP(G360&amp;$X$2,BS_CONTROLE[CHAVE],BS_CONTROLE[Quantidade_11],"-")</f>
        <v>-</v>
      </c>
    </row>
    <row r="361" spans="1:24" s="119" customFormat="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1</v>
      </c>
      <c r="X362" s="118">
        <f ca="1">_xlfn.XLOOKUP(G362&amp;$X$2,BS_CONTROLE[CHAVE],BS_CONTROLE[Quantidade_11],"-")</f>
        <v>1</v>
      </c>
    </row>
    <row r="363" spans="1:24" s="119" customFormat="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t="str">
        <f ca="1">_xlfn.XLOOKUP(G363&amp;$W$2,BS_CONTROLE[CHAVE],BS_CONTROLE[Quantidade_11],"-")</f>
        <v>-</v>
      </c>
      <c r="X363" s="118" t="str">
        <f ca="1">_xlfn.XLOOKUP(G363&amp;$X$2,BS_CONTROLE[CHAVE],BS_CONTROLE[Quantidade_11],"-")</f>
        <v>-</v>
      </c>
    </row>
    <row r="364" spans="1:24" s="119" customFormat="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2</v>
      </c>
      <c r="X364" s="118">
        <f ca="1">_xlfn.XLOOKUP(G364&amp;$X$2,BS_CONTROLE[CHAVE],BS_CONTROLE[Quantidade_11],"-")</f>
        <v>4</v>
      </c>
    </row>
    <row r="365" spans="1:24" s="119" customFormat="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1085</v>
      </c>
      <c r="W365" s="118">
        <f ca="1">_xlfn.XLOOKUP(G365&amp;$W$2,BS_CONTROLE[CHAVE],BS_CONTROLE[Quantidade_11],"-")</f>
        <v>800</v>
      </c>
      <c r="X365" s="118">
        <f ca="1">_xlfn.XLOOKUP(G365&amp;$X$2,BS_CONTROLE[CHAVE],BS_CONTROLE[Quantidade_11],"-")</f>
        <v>290</v>
      </c>
    </row>
    <row r="366" spans="1:24" s="119" customFormat="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t="str">
        <f ca="1">_xlfn.XLOOKUP(G367&amp;$W$2,BS_CONTROLE[CHAVE],BS_CONTROLE[Quantidade_11],"-")</f>
        <v>-</v>
      </c>
      <c r="X367" s="118" t="str">
        <f ca="1">_xlfn.XLOOKUP(G367&amp;$X$2,BS_CONTROLE[CHAVE],BS_CONTROLE[Quantidade_11],"-")</f>
        <v>-</v>
      </c>
    </row>
    <row r="368" spans="1:24" s="119" customFormat="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f ca="1">_xlfn.XLOOKUP(G368&amp;$V$2,BS_CONTROLE[CHAVE],BS_CONTROLE[Quantidade_11],"-")</f>
        <v>0</v>
      </c>
      <c r="W368" s="118" t="str">
        <f ca="1">_xlfn.XLOOKUP(G368&amp;$W$2,BS_CONTROLE[CHAVE],BS_CONTROLE[Quantidade_11],"-")</f>
        <v>-</v>
      </c>
      <c r="X368" s="118">
        <f ca="1">_xlfn.XLOOKUP(G368&amp;$X$2,BS_CONTROLE[CHAVE],BS_CONTROLE[Quantidade_11],"-")</f>
        <v>1</v>
      </c>
    </row>
    <row r="369" spans="1:24" s="119" customFormat="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t="str">
        <f ca="1">_xlfn.XLOOKUP(G370&amp;$W$2,BS_CONTROLE[CHAVE],BS_CONTROLE[Quantidade_11],"-")</f>
        <v>-</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1983</v>
      </c>
    </row>
  </sheetData>
  <autoFilter ref="A2:Y3000" xr:uid="{D1126E52-FA3F-4EAC-A720-DDE9797BEFF6}">
    <filterColumn colId="5">
      <filters>
        <dateGroupItem year="2025" month="10" day="29"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abSelected="1"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1984</v>
      </c>
      <c r="C2" s="101" t="s">
        <v>1148</v>
      </c>
      <c r="D2" s="101" t="s">
        <v>1150</v>
      </c>
      <c r="E2" s="101" t="s">
        <v>1985</v>
      </c>
      <c r="F2" s="101" t="s">
        <v>1986</v>
      </c>
      <c r="G2" s="101" t="s">
        <v>1987</v>
      </c>
      <c r="H2" s="101" t="s">
        <v>1988</v>
      </c>
      <c r="I2" s="101" t="s">
        <v>1989</v>
      </c>
      <c r="J2" s="101" t="s">
        <v>1990</v>
      </c>
      <c r="K2" s="137" t="s">
        <v>1991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2025-10-28T19:58:17Z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