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38" documentId="120_S{118792C3-22EF-5104-A093-F22BFE3913F3}" xr6:coauthVersionLast="47" xr6:coauthVersionMax="47" xr10:uidLastSave="{1495181C-FF85-4255-BA87-4978EAD6189E}"/>
  <bookViews>
    <workbookView xWindow="-60" yWindow="-60" windowWidth="15480" windowHeight="11640" firstSheet="7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3" i="1" l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<sst xmlns="http://schemas.openxmlformats.org/spreadsheetml/2006/main" count="6158" uniqueCount="1447">
  <si>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</si>
  <si>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</si>
  <si>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</si>
  <si>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</si>
  <si>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</si>
  <si>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</si>
  <si>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</si>
  <si>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</si>
  <si>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</si>
  <si>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</si>
  <si>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</si>
  <si>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</si>
  <si>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</si>
  <si>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</si>
  <si>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</si>
  <si>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</si>
  <si>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</si>
  <si>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</si>
  <si>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</si>
  <si>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</si>
  <si>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</si>
  <si>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</si>
  <si>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</si>
  <si>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</si>
  <si>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</si>
  <si>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</si>
  <si>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</si>
  <si>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</si>
  <si>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</si>
  <si>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</si>
  <si>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</si>
  <si>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</si>
  <si>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</si>
  <si>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</si>
  <si>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</si>
  <si>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</si>
  <si>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</si>
  <si>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</si>
  <si>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</si>
  <si>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</si>
  <si>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</si>
  <si>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</si>
  <si>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</si>
  <si>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</si>
  <si>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</si>
  <si>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</si>
  <si>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</si>
  <si>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</si>
  <si>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</si>
  <si>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</si>
  <si>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</si>
  <si>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</si>
  <si>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</si>
  <si>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</si>
  <si>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</si>
  <si>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</si>
  <si>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</si>
  <si>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</si>
  <si>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</si>
  <si>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</si>
  <si>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</si>
  <si>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</si>
  <si>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</si>
  <si>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</si>
  <si>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</si>
  <si>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</si>
  <si>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</si>
  <si>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</si>
  <si>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</si>
  <si>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</si>
  <si>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</si>
  <si>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</si>
  <si>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</si>
  <si>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</si>
  <si>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</si>
  <si>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</si>
  <si>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</si>
  <si>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</si>
  <si>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</si>
  <si>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</si>
  <si>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</si>
  <si>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</si>
  <si>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</si>
  <si>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</si>
  <si>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</si>
  <si>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</si>
  <si>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</si>
  <si>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</si>
  <si>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</si>
  <si>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</si>
  <si>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</si>
  <si>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</si>
  <si>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</si>
  <si>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</si>
  <si>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</si>
  <si>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</si>
  <si>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</si>
  <si>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</si>
  <si>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</si>
  <si>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</si>
  <si>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</si>
  <si>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</si>
  <si>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</si>
  <si>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</si>
  <si>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</si>
  <si>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</si>
  <si>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</si>
  <si>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</si>
  <si>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</si>
  <si>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</si>
  <si>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</si>
  <si>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</si>
  <si>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</si>
  <si>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</si>
  <si>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</si>
  <si>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</si>
  <si>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</si>
  <si>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</si>
  <si>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</si>
  <si>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</si>
  <si>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</si>
  <si>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</si>
  <si>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</si>
  <si>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</si>
  <si>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</si>
  <si>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</si>
  <si>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</si>
  <si>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</si>
  <si>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</si>
  <si>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</si>
  <si>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</si>
  <si>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</si>
  <si>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</si>
  <si>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</si>
  <si>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</si>
  <si>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</si>
  <si>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</si>
  <si>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</si>
  <si>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</si>
  <si>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</si>
  <si>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</si>
  <si>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</si>
  <si>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</si>
  <si>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</si>
  <si>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</si>
  <si>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</si>
  <si>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</si>
  <si>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</si>
  <si>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</si>
  <si>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</si>
  <si>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</si>
  <si>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</si>
  <si>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</si>
  <si>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</si>
  <si>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</si>
  <si>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</si>
  <si>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</si>
  <si>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</si>
  <si>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</si>
  <si>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</si>
  <si>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</si>
  <si>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</si>
  <si>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</si>
  <si>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</si>
  <si>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</si>
  <si>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</si>
  <si>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</si>
  <si>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</si>
  <si>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</si>
  <si>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</si>
  <si>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</si>
  <si>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</si>
  <si>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</si>
  <si>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</si>
  <si>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</si>
  <si>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</si>
  <si>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</si>
  <si>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</si>
  <si>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</si>
  <si>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</si>
  <si>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</si>
  <si>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</si>
  <si>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</si>
  <si>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</si>
  <si>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</si>
  <si>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</si>
  <si>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</si>
  <si>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</si>
  <si>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</si>
  <si>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</si>
  <si>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</si>
  <si>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</si>
  <si>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</si>
  <si>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</si>
  <si>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</si>
  <si>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</si>
  <si>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</si>
  <si>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</si>
  <si>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</si>
  <si>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</si>
  <si>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</si>
  <si>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</si>
  <si>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</si>
  <si>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</si>
  <si>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</si>
  <si>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</si>
  <si>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</si>
  <si>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</si>
  <si>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</si>
  <si>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</si>
  <si>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</si>
  <si>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</si>
  <si>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</si>
  <si>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</si>
  <si>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</si>
  <si>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</si>
  <si>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</si>
  <si>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</si>
  <si>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</si>
  <si>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</si>
  <si>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</si>
  <si>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</si>
  <si>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</si>
  <si>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</si>
  <si>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</si>
  <si>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</si>
  <si>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</si>
  <si>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</si>
  <si>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</si>
  <si>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</si>
  <si>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</si>
  <si>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</si>
  <si>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</si>
  <si>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</si>
  <si>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</si>
  <si>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</si>
  <si>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</si>
  <si>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</si>
  <si>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</si>
  <si>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</si>
  <si>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</si>
  <si>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</si>
  <si>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</si>
  <si>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</si>
  <si>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</si>
  <si>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</si>
  <si>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</si>
  <si>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</si>
  <si>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</si>
  <si>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</si>
  <si>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</si>
  <si>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</si>
  <si>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</si>
  <si>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</si>
  <si>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</si>
  <si>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</si>
  <si>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</si>
  <si>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</si>
  <si>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</si>
  <si>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</si>
  <si>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</si>
  <si>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</si>
  <si>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</si>
  <si>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</si>
  <si>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</si>
  <si>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</si>
  <si>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</si>
  <si>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</si>
  <si>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</si>
  <si>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</si>
  <si>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</si>
  <si>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</si>
  <si>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</si>
  <si>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</si>
  <si>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</si>
  <si>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</si>
  <si>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</si>
  <si>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</si>
  <si>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</si>
  <si>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</si>
  <si>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</si>
  <si>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</si>
  <si>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</si>
  <si>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</si>
  <si>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</si>
  <si>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</si>
  <si>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</si>
  <si>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</si>
  <si>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</si>
  <si>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</si>
  <si>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</si>
  <si>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</si>
  <si>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</si>
  <si>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</si>
  <si>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</si>
  <si>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</si>
  <si>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</si>
  <si>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</si>
  <si>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</si>
  <si>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</si>
  <si>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</si>
  <si>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</si>
  <si>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</si>
  <si>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</si>
  <si>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</si>
  <si>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</si>
  <si>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</si>
  <si>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</si>
  <si>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</si>
  <si>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</si>
  <si>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</si>
  <si>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</si>
  <si>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</si>
  <si>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</si>
  <si>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</si>
  <si>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</si>
  <si>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</si>
  <si>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</si>
  <si>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</si>
  <si>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</si>
  <si>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</si>
  <si>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</si>
  <si>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</si>
  <si>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</si>
  <si>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</si>
  <si>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</si>
  <si>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</si>
  <si>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</si>
  <si>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</si>
  <si>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</si>
  <si>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</si>
  <si>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</si>
  <si>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</si>
  <si>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</si>
  <si>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</si>
  <si>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</si>
  <si>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</si>
  <si>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</si>
  <si>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</si>
  <si>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</si>
  <si>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</si>
  <si>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</si>
  <si>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</si>
  <si>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</si>
  <si>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</si>
  <si>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</si>
  <si>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</si>
  <si>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</si>
  <si>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</si>
  <si>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</si>
  <si>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</si>
  <si>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</si>
  <si>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</si>
  <si>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</si>
  <si>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</si>
  <si>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</si>
  <si>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</si>
  <si>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</si>
  <si>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</si>
  <si>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</si>
  <si>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</si>
  <si>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</si>
  <si>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</si>
  <si>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</si>
  <si>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</si>
  <si>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</si>
  <si>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</si>
  <si>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</si>
  <si>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</si>
  <si>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</si>
  <si>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</si>
  <si>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</si>
  <si>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</si>
  <si>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</si>
  <si>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</si>
  <si>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</si>
  <si>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</si>
  <si>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</si>
  <si>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</si>
  <si>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</si>
  <si>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</si>
  <si>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</si>
  <si>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</si>
  <si>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</si>
  <si>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</si>
  <si>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</si>
  <si>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</si>
  <si>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</si>
  <si>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</si>
  <si>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</si>
  <si>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</si>
  <si>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</si>
  <si>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</si>
  <si>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</si>
  <si>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</si>
  <si>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</si>
  <si>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</si>
  <si>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</si>
  <si>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</si>
  <si>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</si>
  <si>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</si>
  <si>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</si>
  <si>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</si>
  <si>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</si>
  <si>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</si>
  <si>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</si>
  <si>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</si>
  <si>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</si>
  <si>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</si>
  <si>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</si>
  <si>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</si>
  <si>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</si>
  <si>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</si>
  <si>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</si>
  <si>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</si>
  <si>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</si>
  <si>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</si>
  <si>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</si>
  <si>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</si>
  <si>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</si>
  <si>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</si>
  <si>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</si>
  <si>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</si>
  <si>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</si>
  <si>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</si>
  <si>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</si>
  <si>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</si>
  <si>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</si>
  <si>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</si>
  <si>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</si>
  <si>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</si>
  <si>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</si>
  <si>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</si>
  <si>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</si>
  <si>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</si>
  <si>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</si>
  <si>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</si>
  <si>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</si>
  <si>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</si>
  <si>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</si>
  <si>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</si>
  <si>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</si>
  <si>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</si>
  <si>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</si>
  <si>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</si>
  <si>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</si>
  <si>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</si>
  <si>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</si>
  <si>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</si>
  <si>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</si>
  <si>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</si>
  <si>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</si>
  <si>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</si>
  <si>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</si>
  <si>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</si>
  <si>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</si>
  <si>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</si>
  <si>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</si>
  <si>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</si>
  <si>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</si>
  <si>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</si>
  <si>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</si>
  <si>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</si>
  <si>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</si>
  <si>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</si>
  <si>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</si>
  <si>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</si>
  <si>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</si>
  <si>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</si>
  <si>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</si>
  <si>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</si>
  <si>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</si>
  <si>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</si>
  <si>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</si>
  <si>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</si>
  <si>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</si>
  <si>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</si>
  <si>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</si>
  <si>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</si>
  <si>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</si>
  <si>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</si>
  <si>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</si>
  <si>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</si>
  <si>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</si>
  <si>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</si>
  <si>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</si>
  <si>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</si>
  <si>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</si>
  <si>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</si>
  <si>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</si>
  <si>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</si>
  <si>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</si>
  <si>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</si>
  <si>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</si>
  <si>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</si>
  <si>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</si>
  <si>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</si>
  <si>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</si>
  <si>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</si>
  <si>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</si>
  <si>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</si>
  <si>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</si>
  <si>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</si>
  <si>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</si>
  <si>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</si>
  <si>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</si>
  <si>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</si>
  <si>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</si>
  <si>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</si>
  <si>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</si>
  <si>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</si>
  <si>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</si>
  <si>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</si>
  <si>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</si>
  <si>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</si>
  <si>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</si>
  <si>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</si>
  <si>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</si>
  <si>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</si>
  <si>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</si>
  <si>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</si>
  <si>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</si>
  <si>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</si>
  <si>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</si>
  <si>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</si>
  <si>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</si>
  <si>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</si>
  <si>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</si>
  <si>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</si>
  <si>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</si>
  <si>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</si>
  <si>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</si>
  <si>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</si>
  <si>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</si>
  <si>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</si>
  <si>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</si>
  <si>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</si>
  <si>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</si>
  <si>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</si>
  <si>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</si>
  <si>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</si>
  <si>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</si>
  <si>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</si>
  <si>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</si>
  <si>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</si>
  <si>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</si>
  <si>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</si>
  <si>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</si>
  <si>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</si>
  <si>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</si>
  <si>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</si>
  <si>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</si>
  <si>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</si>
  <si>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</si>
  <si>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</si>
  <si>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</si>
  <si>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</si>
  <si>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</si>
  <si>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</si>
  <si>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</si>
  <si>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</si>
  <si>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</si>
  <si>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</si>
  <si>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</si>
  <si>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</si>
  <si>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</si>
  <si>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</si>
  <si>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</si>
  <si>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</si>
  <si>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</si>
  <si>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</si>
  <si>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</si>
  <si>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</si>
  <si>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</si>
  <si>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</si>
  <si>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</si>
  <si>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</si>
  <si>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</si>
  <si>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</si>
  <si>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</si>
  <si>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</si>
  <si>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</si>
  <si>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</si>
  <si>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</si>
  <si>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</si>
  <si>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</si>
  <si>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</si>
  <si>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</si>
  <si>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</si>
  <si>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</si>
  <si>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</si>
  <si>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</si>
  <si>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</si>
  <si>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</si>
  <si>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</si>
  <si>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</si>
  <si>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</si>
  <si>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</si>
  <si>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</si>
  <si>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</si>
  <si>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</si>
  <si>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</si>
  <si>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</si>
  <si>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</si>
  <si>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</si>
  <si>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</si>
  <si>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</si>
  <si>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</si>
  <si>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</si>
  <si>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</si>
  <si>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</si>
  <si>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</si>
  <si>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</si>
  <si>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</si>
  <si>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</si>
  <si>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</si>
  <si>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</si>
  <si>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</si>
  <si>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</si>
  <si>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</si>
  <si>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</si>
  <si>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</si>
  <si>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</si>
  <si>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</si>
  <si>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</si>
  <si>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</si>
  <si>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</si>
  <si>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</si>
  <si>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</si>
  <si>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</si>
  <si>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</si>
  <si>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</si>
  <si>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</si>
  <si>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</si>
  <si>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</si>
  <si>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</si>
  <si>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</si>
  <si>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</si>
  <si>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</si>
  <si>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</si>
  <si>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</si>
  <si>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</si>
  <si>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</si>
  <si>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</si>
  <si>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</si>
  <si>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</si>
  <si>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</si>
  <si>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</si>
  <si>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</si>
  <si>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</si>
  <si>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</si>
  <si>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</si>
  <si>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</si>
  <si>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</si>
  <si>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</si>
  <si>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</si>
  <si>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</si>
  <si>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</si>
  <si>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</si>
  <si>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</si>
  <si>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</si>
  <si>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</si>
  <si>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</si>
  <si>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</si>
  <si>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</si>
  <si>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</si>
  <si>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</si>
  <si>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</si>
  <si>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</si>
  <si>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</si>
  <si>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</si>
  <si>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</si>
  <si>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</si>
  <si>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</si>
  <si>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</si>
  <si>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</si>
  <si>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</si>
  <si>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</si>
  <si>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</si>
  <si>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</si>
  <si>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</si>
  <si>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</si>
  <si>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</si>
  <si>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</si>
  <si>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</si>
  <si>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</si>
  <si>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</si>
  <si>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</si>
  <si>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</si>
  <si>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</si>
  <si>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</si>
  <si>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</si>
  <si>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</si>
  <si>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</si>
  <si>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</si>
  <si>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</si>
  <si>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</si>
  <si>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</si>
  <si>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</si>
  <si>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</si>
  <si>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</si>
  <si>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</si>
  <si>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</si>
  <si>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</si>
  <si>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</si>
  <si>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</si>
  <si>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</si>
  <si>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</si>
  <si>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</si>
  <si>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</si>
  <si>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</si>
  <si>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</si>
  <si>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</si>
  <si>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</si>
  <si>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</si>
  <si>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</si>
  <si>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</si>
  <si>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</si>
  <si>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</si>
  <si>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</si>
  <si>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</si>
  <si>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</si>
  <si>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</si>
  <si>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</si>
  <si>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</si>
  <si>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</si>
  <si>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</si>
  <si>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</si>
  <si>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</si>
  <si>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</si>
  <si>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</si>
  <si>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</si>
  <si>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</si>
  <si>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</si>
  <si>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</si>
  <si>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</si>
  <si>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</si>
  <si>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</si>
  <si>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</si>
  <si>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</si>
  <si>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</si>
  <si>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</si>
  <si>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</si>
  <si>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</si>
  <si>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</si>
  <si>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</si>
  <si>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</si>
  <si>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</si>
  <si>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</si>
  <si>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</si>
  <si>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</si>
  <si>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</si>
  <si>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</si>
  <si>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</si>
  <si>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</si>
  <si>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</si>
  <si>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</si>
  <si>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</si>
  <si>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</si>
  <si>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</si>
  <si>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</si>
  <si>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</si>
  <si>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</si>
  <si>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</si>
  <si>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</si>
  <si>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</si>
  <si>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</si>
  <si>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</si>
  <si>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</si>
  <si>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</si>
  <si>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</si>
  <si>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</si>
  <si>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</si>
  <si>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</si>
  <si>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</si>
  <si>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</si>
  <si>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</si>
  <si>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</si>
  <si>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</si>
  <si>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</si>
  <si>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</si>
  <si>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</si>
  <si>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</si>
  <si>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</si>
  <si>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</si>
  <si>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</si>
  <si>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</si>
  <si>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</si>
  <si>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</si>
  <si>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</si>
  <si>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</si>
  <si>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</si>
  <si>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</si>
  <si>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</si>
  <si>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</si>
  <si>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</si>
  <si>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</si>
  <si>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</si>
  <si>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</si>
  <si>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</si>
  <si>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</si>
  <si>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</si>
  <si>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</si>
  <si>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</si>
  <si>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</si>
  <si>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</si>
  <si>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</si>
  <si>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</si>
  <si>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</si>
  <si>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</si>
  <si>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</si>
  <si>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</si>
  <si>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</si>
  <si>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</si>
  <si>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</si>
  <si>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</si>
  <si>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</si>
  <si>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</si>
  <si>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</si>
  <si>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</si>
  <si>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</si>
  <si>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</si>
  <si>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</si>
  <si>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</si>
  <si>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</si>
  <si>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</si>
  <si>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</si>
  <si>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</si>
  <si>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</si>
  <si>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</si>
  <si>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</si>
  <si>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</si>
  <si>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</si>
  <si>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</si>
  <si>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</si>
  <si>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</si>
  <si>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</si>
  <si>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</si>
  <si>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</si>
  <si>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</si>
  <si>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</si>
  <si>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</si>
  <si>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</si>
  <si>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</si>
  <si>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</si>
  <si>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</si>
  <si>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</si>
  <si>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</si>
  <si>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</si>
  <si>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</si>
  <si>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</si>
  <si>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</si>
  <si>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</si>
  <si>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</si>
  <si>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</si>
  <si>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</si>
  <si>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</si>
  <si>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</si>
  <si>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</si>
  <si>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</si>
  <si>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</si>
  <si>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</si>
  <si>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</si>
  <si>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</si>
  <si>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</si>
  <si>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</si>
  <si>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</si>
  <si>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</si>
  <si>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</si>
  <si>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</si>
  <si>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</si>
  <si>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</si>
  <si>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</si>
  <si>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</si>
  <si>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</si>
  <si>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</si>
  <si>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</si>
  <si>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</si>
  <si>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</si>
  <si>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</si>
  <si>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</si>
  <si>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</si>
  <si>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</si>
  <si>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</si>
  <si>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</si>
  <si>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</si>
  <si>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</si>
  <si>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</si>
  <si>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</si>
  <si>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</si>
  <si>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</si>
  <si>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</si>
  <si>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</si>
  <si>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</si>
  <si>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</si>
  <si>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</si>
  <si>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</si>
  <si>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</si>
  <si>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</si>
  <si>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</si>
  <si>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</si>
  <si>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</si>
  <si>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</si>
  <si>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</si>
  <si>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</si>
  <si>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</si>
  <si>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</si>
  <si>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</si>
  <si>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</si>
  <si>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</si>
  <si>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</si>
  <si>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</si>
  <si>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</si>
  <si>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</si>
  <si>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</si>
  <si>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</si>
  <si>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</si>
  <si>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</si>
  <si>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</si>
  <si>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</si>
  <si>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</si>
  <si>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</si>
  <si>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</si>
  <si>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</si>
  <si>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</si>
  <si>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</si>
  <si>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</si>
  <si>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</si>
  <si>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</si>
  <si>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</si>
  <si>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</si>
  <si>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</si>
  <si>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</si>
  <si>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</si>
  <si>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</si>
  <si>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</si>
  <si>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</si>
  <si>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</si>
  <si>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</si>
  <si>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</si>
  <si>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</si>
  <si>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</si>
  <si>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</si>
  <si>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</si>
  <si>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</si>
  <si>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</si>
  <si>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</si>
  <si>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</si>
  <si>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</si>
  <si>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</si>
  <si>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</si>
  <si>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</si>
  <si>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</si>
  <si>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</si>
  <si>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</si>
  <si>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</si>
  <si>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</si>
  <si>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</si>
  <si>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</si>
  <si>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</si>
  <si>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</si>
  <si>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</si>
  <si>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</si>
  <si>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</si>
  <si>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</si>
  <si>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</si>
  <si>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</si>
  <si>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</si>
  <si>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</si>
  <si>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</si>
  <si>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</si>
  <si>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</si>
  <si>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</si>
  <si>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</si>
  <si>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</si>
  <si>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</si>
  <si>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</si>
  <si>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</si>
  <si>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</si>
  <si>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</si>
  <si>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</si>
  <si>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</si>
  <si>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</si>
  <si>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</si>
  <si>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</si>
  <si>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</si>
  <si>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</si>
  <si>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</si>
  <si>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</si>
  <si>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</si>
  <si>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</si>
  <si>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</si>
  <si>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</si>
  <si>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</si>
  <si>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</si>
  <si>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</si>
  <si>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</si>
  <si>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</si>
  <si>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</si>
  <si>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</si>
  <si>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</si>
  <si>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</si>
  <si>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</si>
  <si>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</si>
  <si>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</si>
  <si>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</si>
  <si>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</si>
  <si>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</si>
  <si>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</si>
  <si>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</si>
  <si>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</si>
  <si>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</si>
  <si>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</si>
  <si>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</si>
  <si>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</si>
  <si>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</si>
  <si>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</si>
  <si>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</si>
  <si>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</si>
  <si>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</si>
  <si>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</si>
  <si>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</si>
  <si>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</si>
  <si>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</si>
  <si>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</si>
  <si>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</si>
  <si>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</si>
  <si>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</si>
  <si>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</si>
  <si>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</si>
  <si>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</si>
  <si>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</si>
  <si>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</si>
  <si>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</si>
  <si>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</si>
  <si>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</si>
  <si>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</si>
  <si>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</si>
  <si>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</si>
  <si>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</si>
  <si>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</si>
  <si>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</si>
  <si>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</si>
  <si>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</si>
  <si>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</si>
  <si>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</si>
  <si>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</si>
  <si>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</si>
  <si>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</si>
  <si>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</si>
  <si>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</si>
  <si>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</si>
  <si>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</si>
  <si>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</si>
  <si>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</si>
  <si>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</si>
  <si>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</si>
  <si>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</si>
  <si>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</si>
  <si>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</si>
  <si>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</si>
  <si>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</si>
  <si>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</si>
  <si>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</si>
  <si>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</si>
  <si>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</si>
  <si>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</si>
  <si>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</si>
  <si>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</si>
  <si>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</si>
  <si>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</si>
  <si>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</si>
  <si>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</si>
  <si>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</si>
  <si>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</si>
  <si>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</si>
  <si>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</si>
  <si>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</si>
  <si>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</si>
  <si>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</si>
  <si>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</si>
  <si>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</si>
  <si>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</si>
  <si>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</si>
  <si>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</si>
  <si>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</si>
  <si>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</si>
  <si>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</si>
  <si>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</si>
  <si>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</si>
  <si>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</si>
  <si>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</si>
  <si>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</si>
  <si>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</si>
  <si>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</si>
  <si>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</si>
  <si>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</si>
  <si>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</si>
  <si>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</si>
  <si>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</si>
  <si>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</si>
  <si>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</si>
  <si>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</si>
  <si>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</si>
  <si>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</si>
  <si>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</si>
  <si>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</si>
  <si>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</si>
  <si>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</si>
  <si>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</si>
  <si>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</si>
  <si>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</si>
  <si>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</si>
  <si>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</si>
  <si>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</si>
  <si>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</si>
  <si>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</si>
  <si>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</si>
  <si>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</si>
  <si>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</si>
  <si>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</si>
  <si>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</si>
  <si>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</si>
  <si>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</si>
  <si>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</si>
  <si>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</si>
  <si>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</si>
  <si>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</si>
  <si>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</si>
  <si>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</si>
  <si>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</si>
  <si>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</si>
  <si>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</si>
  <si>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</si>
  <si>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</si>
  <si>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</si>
  <si>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</si>
  <si>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</si>
  <si>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</si>
  <si>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</si>
  <si>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</si>
  <si>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</si>
  <si>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</si>
  <si>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</si>
  <si>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</si>
  <si>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</si>
  <si>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</si>
  <si>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</si>
  <si>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</si>
  <si>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</si>
  <si>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</si>
  <si>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</si>
  <si>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</si>
  <si>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</si>
  <si>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</si>
  <si>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</si>
  <si>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</si>
  <si>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</si>
  <si>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</si>
  <si>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</si>
  <si>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</si>
  <si>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</si>
  <si>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</si>
  <si>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</si>
  <si>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</si>
  <si>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</si>
  <si>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</si>
  <si>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</si>
  <si>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</si>
  <si>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</si>
  <si>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</si>
  <si>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</si>
  <si>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</si>
  <si>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</si>
  <si>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</si>
  <si>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</si>
  <si>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</si>
  <si>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</si>
  <si>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</si>
  <si>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</si>
  <si>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</si>
  <si>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</si>
  <si>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</si>
  <si>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</si>
  <si>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</si>
  <si>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</si>
  <si>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</si>
  <si>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</si>
  <si>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</si>
  <si>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</si>
  <si>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</si>
  <si>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</si>
  <si>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</si>
  <si>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</si>
  <si>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</si>
  <si>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</si>
  <si>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</si>
  <si>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</si>
  <si>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</si>
  <si>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</si>
  <si>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</si>
  <si>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</si>
  <si>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</si>
  <si>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</si>
  <si>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</si>
  <si>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</si>
  <si>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</si>
  <si>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</si>
  <si>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</si>
  <si>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</si>
  <si>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</si>
  <si>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</si>
  <si>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</si>
  <si>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</si>
  <si>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</si>
  <si>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</si>
  <si>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</si>
  <si>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</si>
  <si>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</si>
  <si>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</si>
  <si>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</si>
  <si>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</si>
  <si>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</si>
  <si>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</si>
  <si>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</si>
  <si>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</si>
  <si>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</si>
  <si>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</si>
  <si>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</si>
  <si>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</si>
  <si>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</si>
  <si>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</si>
  <si>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</si>
  <si>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</si>
  <si>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</si>
  <si>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</si>
  <si>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</si>
  <si>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</si>
  <si>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</si>
  <si>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</si>
  <si>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</si>
  <si>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</si>
  <si>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</si>
  <si>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</si>
  <si>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</si>
  <si>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</si>
  <si>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</si>
  <si>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</si>
  <si>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</si>
  <si>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</si>
  <si>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</si>
  <si>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</si>
  <si>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</si>
  <si>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</si>
  <si>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</si>
  <si>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</si>
  <si>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</si>
  <si>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</si>
  <si>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</si>
  <si>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</si>
  <si>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</si>
  <si>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</si>
  <si>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</si>
  <si>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</si>
  <si>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</si>
  <si>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</si>
  <si>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</si>
  <si>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</si>
  <si>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</si>
  <si>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</si>
  <si>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</si>
  <si>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</si>
  <si>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</si>
  <si>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</si>
  <si>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</si>
  <si>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</si>
  <si>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</si>
  <si>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</si>
  <si>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</si>
  <si>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</si>
  <si>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</si>
  <si>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</si>
  <si>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</si>
  <si>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</si>
  <si>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</si>
  <si>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</si>
  <si>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</si>
  <si>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</si>
  <si>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</si>
  <si>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</si>
  <si>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</si>
  <si>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</si>
  <si>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</si>
  <si>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</si>
  <si>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</si>
  <si>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</si>
  <si>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</si>
  <si>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</si>
  <si>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</si>
  <si>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</si>
  <si>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</si>
  <si>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</si>
  <si>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</si>
  <si>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</si>
  <si>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</si>
  <si>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</si>
  <si>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</si>
  <si>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</si>
  <si>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</si>
  <si>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</si>
  <si>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</si>
  <si>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</si>
  <si>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</si>
  <si>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</si>
  <si>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</si>
  <si>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</si>
  <si>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</si>
  <si>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</si>
  <si>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</si>
  <si>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</si>
  <si>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</si>
  <si>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</si>
  <si>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</si>
  <si>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</si>
  <si>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</si>
  <si>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</si>
  <si>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</si>
  <si>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</si>
  <si>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</si>
  <si>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</si>
  <si>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</si>
  <si>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</si>
  <si>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</si>
  <si>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</si>
  <si>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</si>
  <si>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</si>
  <si>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</si>
  <si>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</si>
  <si>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</si>
  <si>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</si>
  <si>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</si>
  <si>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</si>
  <si>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</si>
  <si>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</si>
  <si>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</si>
  <si>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</si>
  <si>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</si>
  <si>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</si>
  <si>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</si>
  <si>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</si>
  <si>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</si>
  <si>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</si>
  <si>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</si>
  <si>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</si>
  <si>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</si>
  <si>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</si>
  <si>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</si>
  <si>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</si>
  <si>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</si>
  <si>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</si>
  <si>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</si>
  <si>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</si>
  <si>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</si>
  <si>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V53</t>
  </si>
  <si>
    <t>ZAC-2</t>
  </si>
  <si>
    <t>ZACSKW</t>
  </si>
  <si>
    <t>Eziquiel</t>
  </si>
  <si>
    <t>BLoco - TP's / Caminhão de solda / Socadora</t>
  </si>
  <si>
    <t>Descarga de dormentes km 118+00; - Descarga de dormentes km114+300; - Recolher Jacaré km113+300</t>
  </si>
  <si>
    <t>ZEV-069</t>
  </si>
  <si>
    <t>Inspeção R7D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</si>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</sst>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T220" sqref="BT2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0"/>
      <c r="AN3" s="211"/>
      <c r="AO3" s="189"/>
      <c r="AP3" s="189"/>
      <c r="AQ3" s="190"/>
      <c r="AR3" s="63"/>
      <c r="AS3" s="182" t="s">
        <v>967</v>
      </c>
      <c r="AT3" s="183"/>
      <c r="AU3" s="182" t="s">
        <v>968</v>
      </c>
      <c r="AV3" s="183"/>
      <c r="AW3" s="182" t="s">
        <v>969</v>
      </c>
      <c r="AX3" s="183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>V53</v>
      </c>
      <c r="B227" s="102"/>
      <c r="C227" s="135" t="str">
        <f>IF(BS_CONTROLE[[#This Row],[DATA]]="","",WEEKNUM(BS_CONTROLE[[#This Row],[DATA]]))</f>
        <v/>
      </c>
      <c r="D227" s="104" t="s">
        <v>1363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1364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1365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1366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/>
      <c r="AS227" s="108"/>
      <c r="AT227" s="108"/>
      <c r="AU227" s="136"/>
      <c r="AV227" s="136"/>
      <c r="AW227" s="14"/>
      <c r="AX227" s="14"/>
      <c r="AY227" s="164">
        <f t="shared" si="20"/>
        <v>0</v>
      </c>
      <c r="AZ227" s="153"/>
      <c r="BA227" s="109"/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1367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/>
      <c r="AS232" s="108"/>
      <c r="AT232" s="108"/>
      <c r="AU232" s="136"/>
      <c r="AV232" s="136"/>
      <c r="AW232" s="14"/>
      <c r="AX232" s="14"/>
      <c r="AY232" s="164">
        <f t="shared" si="20"/>
        <v>0</v>
      </c>
      <c r="AZ232" s="153"/>
      <c r="BA232" s="109"/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/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/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/>
      <c r="AS236" s="108"/>
      <c r="AT236" s="108"/>
      <c r="AU236" s="136"/>
      <c r="AV236" s="136"/>
      <c r="AW236" s="14"/>
      <c r="AX236" s="14"/>
      <c r="AY236" s="164">
        <f t="shared" si="20"/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/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/>
      <c r="AS237" s="108"/>
      <c r="AT237" s="108"/>
      <c r="AU237" s="136"/>
      <c r="AV237" s="136"/>
      <c r="AW237" s="14"/>
      <c r="AX237" s="14"/>
      <c r="AY237" s="164">
        <f t="shared" si="20"/>
        <v>0</v>
      </c>
      <c r="AZ237" s="153"/>
      <c r="BA237" s="109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/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1368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/>
      <c r="AS238" s="108"/>
      <c r="AT238" s="108"/>
      <c r="AU238" s="136"/>
      <c r="AV238" s="136"/>
      <c r="AW238" s="14"/>
      <c r="AX238" s="14"/>
      <c r="AY238" s="164">
        <f t="shared" si="20"/>
        <v>0</v>
      </c>
      <c r="AZ238" s="153"/>
      <c r="BA238" s="109"/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/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1369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1370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1371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1372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1373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1374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1375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/>
      <c r="AS244" s="108"/>
      <c r="AT244" s="108"/>
      <c r="AU244" s="136"/>
      <c r="AV244" s="136"/>
      <c r="AW244" s="14"/>
      <c r="AX244" s="14"/>
      <c r="AY244" s="164">
        <f t="shared" si="20"/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1376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/>
      <c r="AS246" s="108"/>
      <c r="AT246" s="108"/>
      <c r="AU246" s="136"/>
      <c r="AV246" s="136"/>
      <c r="AW246" s="14"/>
      <c r="AX246" s="14"/>
      <c r="AY246" s="164">
        <f t="shared" si="20"/>
        <v>0</v>
      </c>
      <c r="AZ246" s="153"/>
      <c r="BA246" s="109"/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/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1377</v>
      </c>
      <c r="I247" s="106" t="s">
        <v>1377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1378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tr">
        <f>IF(BS_CONTROLE[[#This Row],[Atividade]]=0, "-", BS_CONTROLE[[#This Row],[Atividade]])</f>
        <v>MODERNIZAÇÃO - PEDRA - DESCARGA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/>
      <c r="AS247" s="108"/>
      <c r="AT247" s="108"/>
      <c r="AU247" s="136"/>
      <c r="AV247" s="136"/>
      <c r="AW247" s="14"/>
      <c r="AX247" s="14"/>
      <c r="AY247" s="164">
        <f t="shared" si="20"/>
        <v>0</v>
      </c>
      <c r="AZ247" s="153"/>
      <c r="BA247" s="109"/>
      <c r="BB247" s="10" t="str">
        <f>IFERROR(_xlfn.XLOOKUP(AI247, BS_ATIVIDADE[ATIVIDADE],BS_ATIVIDADE[UNIDADE] ), "*")</f>
        <v>VAGÕES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Produção e Intervalo</v>
      </c>
      <c r="BR247" s="19">
        <f t="shared" si="23"/>
        <v>0</v>
      </c>
      <c r="BS247" s="19">
        <f t="shared" si="24"/>
        <v>0</v>
      </c>
      <c r="BT247" s="8" t="str">
        <f t="shared" si="25"/>
        <v/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1377</v>
      </c>
      <c r="I248" s="106" t="s">
        <v>1377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/>
      <c r="AS248" s="108"/>
      <c r="AT248" s="108"/>
      <c r="AU248" s="136"/>
      <c r="AV248" s="136"/>
      <c r="AW248" s="14"/>
      <c r="AX248" s="14"/>
      <c r="AY248" s="164">
        <f t="shared" si="20"/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/>
      <c r="AS250" s="108"/>
      <c r="AT250" s="108"/>
      <c r="AU250" s="136"/>
      <c r="AV250" s="136"/>
      <c r="AW250" s="14"/>
      <c r="AX250" s="14"/>
      <c r="AY250" s="164">
        <f t="shared" si="20"/>
        <v>0</v>
      </c>
      <c r="AZ250" s="153"/>
      <c r="BA250" s="109"/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/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tr">
        <f>IF(BS_CONTROLE[[#This Row],[Atividade]]=0, "-", BS_CONTROLE[[#This Row],[Atividade]])</f>
        <v>RECOLHIMENTO DE DORMENTE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/>
      <c r="AS251" s="108"/>
      <c r="AT251" s="108"/>
      <c r="AU251" s="136"/>
      <c r="AV251" s="136"/>
      <c r="AW251" s="14"/>
      <c r="AX251" s="14"/>
      <c r="AY251" s="164">
        <f t="shared" si="20"/>
        <v>0</v>
      </c>
      <c r="AZ251" s="153"/>
      <c r="BA251" s="109"/>
      <c r="BB251" s="10" t="str">
        <f>IFERROR(_xlfn.XLOOKUP(AI251, BS_ATIVIDADE[ATIVIDADE],BS_ATIVIDADE[UNIDADE] ), "*")</f>
        <v>Nº DE PEÇAS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Produção e Intervalo</v>
      </c>
      <c r="BR251" s="19">
        <f t="shared" si="23"/>
        <v>0</v>
      </c>
      <c r="BS251" s="19">
        <f t="shared" si="24"/>
        <v>0</v>
      </c>
      <c r="BT251" s="8" t="str">
        <f t="shared" si="25"/>
        <v/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/>
      <c r="AS252" s="108"/>
      <c r="AT252" s="108"/>
      <c r="AU252" s="136"/>
      <c r="AV252" s="136"/>
      <c r="AW252" s="14"/>
      <c r="AX252" s="14"/>
      <c r="AY252" s="164">
        <f t="shared" si="20"/>
        <v>0</v>
      </c>
      <c r="AZ252" s="153"/>
      <c r="BA252" s="109"/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/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/>
      <c r="AS253" s="108"/>
      <c r="AT253" s="108"/>
      <c r="AU253" s="136"/>
      <c r="AV253" s="136"/>
      <c r="AW253" s="14"/>
      <c r="AX253" s="14"/>
      <c r="AY253" s="164">
        <f t="shared" si="20"/>
        <v>0</v>
      </c>
      <c r="AZ253" s="153"/>
      <c r="BA253" s="109"/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1379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1380</v>
      </c>
      <c r="C4" s="160" t="s">
        <v>1381</v>
      </c>
      <c r="D4" s="160" t="s">
        <v>1382</v>
      </c>
      <c r="E4" s="160" t="s">
        <v>1383</v>
      </c>
      <c r="F4" s="160" t="s">
        <v>4</v>
      </c>
      <c r="G4" s="160" t="s">
        <v>1384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1385</v>
      </c>
      <c r="C6" s="161">
        <v>407867</v>
      </c>
      <c r="D6" s="161" t="s">
        <v>1386</v>
      </c>
      <c r="E6" s="161" t="s">
        <v>824</v>
      </c>
      <c r="F6" s="161" t="s">
        <v>1387</v>
      </c>
      <c r="G6" s="162"/>
    </row>
    <row r="7" spans="2:7">
      <c r="B7" s="161" t="s">
        <v>1388</v>
      </c>
      <c r="C7" s="161">
        <v>293644</v>
      </c>
      <c r="D7" s="161" t="s">
        <v>1389</v>
      </c>
      <c r="E7" s="161" t="s">
        <v>824</v>
      </c>
      <c r="F7" s="161" t="s">
        <v>1387</v>
      </c>
      <c r="G7" s="162"/>
    </row>
    <row r="8" spans="2:7">
      <c r="B8" s="161" t="s">
        <v>1390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1391</v>
      </c>
      <c r="C9" s="161">
        <v>256790</v>
      </c>
      <c r="D9" s="161" t="s">
        <v>1392</v>
      </c>
      <c r="E9" s="161" t="s">
        <v>825</v>
      </c>
      <c r="F9" s="161" t="s">
        <v>1393</v>
      </c>
      <c r="G9" s="162">
        <v>46357</v>
      </c>
    </row>
    <row r="10" spans="2:7">
      <c r="B10" s="161" t="s">
        <v>1394</v>
      </c>
      <c r="C10" s="161">
        <v>265193</v>
      </c>
      <c r="D10" s="161" t="s">
        <v>1395</v>
      </c>
      <c r="E10" s="161" t="s">
        <v>826</v>
      </c>
      <c r="F10" s="161" t="s">
        <v>54</v>
      </c>
      <c r="G10" s="161" t="s">
        <v>1396</v>
      </c>
    </row>
    <row r="11" spans="2:7">
      <c r="B11" s="161" t="s">
        <v>1397</v>
      </c>
      <c r="C11" s="161">
        <v>293716</v>
      </c>
      <c r="D11" s="161" t="s">
        <v>1398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1399</v>
      </c>
      <c r="C12" s="161">
        <v>257258</v>
      </c>
      <c r="D12" s="161" t="s">
        <v>1400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1401</v>
      </c>
      <c r="C13" s="161">
        <v>371147</v>
      </c>
      <c r="D13" s="161" t="s">
        <v>1402</v>
      </c>
      <c r="E13" s="161" t="s">
        <v>827</v>
      </c>
      <c r="F13" s="161" t="s">
        <v>71</v>
      </c>
      <c r="G13" s="161" t="s">
        <v>1396</v>
      </c>
    </row>
    <row r="14" spans="2:7">
      <c r="B14" s="161" t="s">
        <v>1403</v>
      </c>
      <c r="C14" s="161">
        <v>259230</v>
      </c>
      <c r="D14" s="161" t="s">
        <v>1404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1405</v>
      </c>
      <c r="C15" s="161">
        <v>370705</v>
      </c>
      <c r="D15" s="161"/>
      <c r="E15" s="161" t="s">
        <v>827</v>
      </c>
      <c r="F15" s="161" t="s">
        <v>71</v>
      </c>
      <c r="G15" s="161" t="s">
        <v>1396</v>
      </c>
    </row>
    <row r="16" spans="2:7">
      <c r="B16" s="161" t="s">
        <v>1406</v>
      </c>
      <c r="C16" s="161">
        <v>258542</v>
      </c>
      <c r="D16" s="161" t="s">
        <v>1407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1408</v>
      </c>
      <c r="C17" s="161">
        <v>257050</v>
      </c>
      <c r="D17" s="161" t="s">
        <v>1409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1410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1411</v>
      </c>
      <c r="D4" s="163" t="s">
        <v>1412</v>
      </c>
      <c r="E4" s="163" t="s">
        <v>1413</v>
      </c>
      <c r="F4" s="160" t="s">
        <v>1414</v>
      </c>
      <c r="G4" s="163" t="s">
        <v>1415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1416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1417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1416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1416</v>
      </c>
      <c r="G9" s="167"/>
    </row>
    <row r="10" spans="2:7" ht="19.5" customHeight="1">
      <c r="B10" s="167" t="s">
        <v>1418</v>
      </c>
      <c r="C10" s="167">
        <v>9038</v>
      </c>
      <c r="D10" s="168">
        <v>46049</v>
      </c>
      <c r="E10" s="167">
        <v>15098</v>
      </c>
      <c r="F10" s="169" t="s">
        <v>1419</v>
      </c>
      <c r="G10" s="167" t="s">
        <v>1420</v>
      </c>
    </row>
    <row r="11" spans="2:7" ht="19.5" customHeight="1">
      <c r="B11" s="167" t="s">
        <v>744</v>
      </c>
      <c r="C11" s="167" t="s">
        <v>1421</v>
      </c>
      <c r="D11" s="168">
        <v>46056</v>
      </c>
      <c r="E11" s="167">
        <v>9100</v>
      </c>
      <c r="F11" s="169" t="s">
        <v>1422</v>
      </c>
      <c r="G11" s="167" t="s">
        <v>1423</v>
      </c>
    </row>
    <row r="12" spans="2:7" ht="19.5" customHeight="1">
      <c r="B12" s="167" t="s">
        <v>744</v>
      </c>
      <c r="C12" s="167" t="s">
        <v>1424</v>
      </c>
      <c r="D12" s="168">
        <v>46058</v>
      </c>
      <c r="E12" s="167">
        <v>12000</v>
      </c>
      <c r="F12" s="169" t="s">
        <v>1416</v>
      </c>
      <c r="G12" s="167"/>
    </row>
    <row r="13" spans="2:7" ht="19.5" customHeight="1">
      <c r="B13" s="167" t="s">
        <v>744</v>
      </c>
      <c r="C13" s="167" t="s">
        <v>1425</v>
      </c>
      <c r="D13" s="168">
        <v>46058</v>
      </c>
      <c r="E13" s="167">
        <v>12000</v>
      </c>
      <c r="F13" s="169" t="s">
        <v>1416</v>
      </c>
      <c r="G13" s="167"/>
    </row>
    <row r="14" spans="2:7" ht="19.5" customHeight="1">
      <c r="B14" s="167" t="s">
        <v>744</v>
      </c>
      <c r="C14" s="167" t="s">
        <v>1426</v>
      </c>
      <c r="D14" s="168">
        <v>46058</v>
      </c>
      <c r="E14" s="167">
        <v>13800</v>
      </c>
      <c r="F14" s="169" t="s">
        <v>1416</v>
      </c>
      <c r="G14" s="167" t="s">
        <v>1427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1428</v>
      </c>
      <c r="D5" s="216"/>
      <c r="E5" s="216"/>
      <c r="F5" s="216"/>
      <c r="G5" s="216"/>
      <c r="H5" s="216"/>
      <c r="I5" s="216"/>
      <c r="J5" s="217"/>
      <c r="K5" s="218" t="s">
        <v>1429</v>
      </c>
      <c r="L5" s="219"/>
      <c r="M5" s="219"/>
      <c r="N5" s="219"/>
      <c r="O5" s="220" t="s">
        <v>1430</v>
      </c>
      <c r="P5" s="221"/>
    </row>
    <row r="6" spans="1:16" s="74" customFormat="1" ht="15" customHeight="1">
      <c r="A6" s="66" t="s">
        <v>1431</v>
      </c>
      <c r="B6" s="75" t="s">
        <v>1432</v>
      </c>
      <c r="C6" s="76" t="s">
        <v>992</v>
      </c>
      <c r="D6" s="77" t="s">
        <v>993</v>
      </c>
      <c r="E6" s="76" t="s">
        <v>1433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1434</v>
      </c>
      <c r="M6" s="80" t="s">
        <v>611</v>
      </c>
      <c r="N6" s="81" t="s">
        <v>987</v>
      </c>
      <c r="O6" s="158" t="s">
        <v>1030</v>
      </c>
      <c r="P6" s="133" t="s">
        <v>1435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L234" sqref="L23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1436</v>
      </c>
      <c r="V1" s="227"/>
      <c r="W1" s="227"/>
    </row>
    <row r="2" spans="1:23" ht="15" customHeight="1">
      <c r="A2" s="87" t="s">
        <v>1437</v>
      </c>
      <c r="B2" s="87" t="s">
        <v>1432</v>
      </c>
      <c r="C2" s="87" t="s">
        <v>411</v>
      </c>
      <c r="D2" s="88" t="s">
        <v>992</v>
      </c>
      <c r="E2" s="88" t="s">
        <v>4</v>
      </c>
      <c r="F2" s="88" t="s">
        <v>1431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1438</v>
      </c>
      <c r="T2" s="91" t="s">
        <v>995</v>
      </c>
      <c r="U2" s="138">
        <f ca="1">TODAY()-1</f>
        <v>46062</v>
      </c>
      <c r="V2" s="138">
        <f ca="1">U2-1</f>
        <v>46061</v>
      </c>
      <c r="W2" s="138">
        <f ca="1">V2-1</f>
        <v>46060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1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1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1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88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88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1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600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600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2200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5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88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88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2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2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2200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5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88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1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2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2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50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5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1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>
        <f ca="1">_xlfn.XLOOKUP(G106&amp;$W$2,BS_CONTROLE[CHAVE],BS_CONTROLE[Quantidade_11],"-")</f>
        <v>88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>
        <f ca="1">_xlfn.XLOOKUP(G108&amp;$W$2,BS_CONTROLE[CHAVE],BS_CONTROLE[Quantidade_11],"-")</f>
        <v>1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1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2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600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2200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5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50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88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1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600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5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50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1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2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2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>
        <f ca="1">_xlfn.XLOOKUP(G161&amp;$W$2,BS_CONTROLE[CHAVE],BS_CONTROLE[Quantidade_11],"-")</f>
        <v>1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88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1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2200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2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2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1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5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50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5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1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50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88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1</v>
      </c>
      <c r="W203" s="137">
        <f ca="1">_xlfn.XLOOKUP(G203&amp;$W$2,BS_CONTROLE[CHAVE],BS_CONTROLE[Quantidade_11],"-")</f>
        <v>3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0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600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84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2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2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0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5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50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>
        <f ca="1">_xlfn.XLOOKUP(G222&amp;$W$2,BS_CONTROLE[CHAVE],BS_CONTROLE[Quantidade_11],"-")</f>
        <v>88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 t="str">
        <f>IF(SP_SUL!B227="","*",SP_SUL!B227)</f>
        <v>*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1</v>
      </c>
      <c r="W230" s="137">
        <f ca="1">_xlfn.XLOOKUP(G230&amp;$W$2,BS_CONTROLE[CHAVE],BS_CONTROLE[Quantidade_11],"-")</f>
        <v>3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600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84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1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5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200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50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2" sqref="B222:K2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1439</v>
      </c>
      <c r="C2" s="121" t="s">
        <v>977</v>
      </c>
      <c r="D2" s="76" t="s">
        <v>979</v>
      </c>
      <c r="E2" s="76" t="s">
        <v>1440</v>
      </c>
      <c r="F2" s="99" t="s">
        <v>1441</v>
      </c>
      <c r="G2" s="76" t="s">
        <v>1442</v>
      </c>
      <c r="H2" s="76" t="s">
        <v>1443</v>
      </c>
      <c r="I2" s="76" t="s">
        <v>1444</v>
      </c>
      <c r="J2" s="76" t="s">
        <v>1445</v>
      </c>
      <c r="K2" s="78" t="s">
        <v>1446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2026-02-10T09:57:15Z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