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342" documentId="8_{B6337239-1A00-434D-AAD0-422EA1FEB5AE}" xr6:coauthVersionLast="47" xr6:coauthVersionMax="47" xr10:uidLastSave="{FA81F89A-AAA0-4718-9F9A-E2894D11C1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5" i="1" l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<sst xmlns="http://schemas.openxmlformats.org/spreadsheetml/2006/main" count="9224" uniqueCount="1949">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</sst>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L287" sqref="BL2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1921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1922</v>
      </c>
      <c r="N304" s="204" t="s">
        <v>1923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1924</v>
      </c>
      <c r="N306" s="204" t="s">
        <v>1925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>E1745983</v>
      </c>
      <c r="B308" s="171">
        <v>45983</v>
      </c>
      <c r="C308" s="8">
        <f>IF(BS_CONTROLE[[#This Row],[DATA]]="","",WEEKNUM(BS_CONTROLE[[#This Row],[DATA]]))</f>
        <v>47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1922</v>
      </c>
      <c r="N308" s="204" t="s">
        <v>1923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/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1926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1927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1922</v>
      </c>
      <c r="N322" s="204" t="s">
        <v>1923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1928</v>
      </c>
      <c r="N323" s="204" t="s">
        <v>1929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1930</v>
      </c>
      <c r="W1" s="366"/>
      <c r="X1" s="366"/>
      <c r="Y1" s="104"/>
    </row>
    <row r="2" spans="1:25" s="100" customFormat="1" ht="11.25" customHeight="1">
      <c r="A2" s="105" t="s">
        <v>1931</v>
      </c>
      <c r="B2" s="105" t="s">
        <v>1932</v>
      </c>
      <c r="C2" s="105" t="s">
        <v>603</v>
      </c>
      <c r="D2" s="106" t="s">
        <v>1164</v>
      </c>
      <c r="E2" s="106" t="s">
        <v>1165</v>
      </c>
      <c r="F2" s="106" t="s">
        <v>1933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1934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45983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969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3023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>
        <f ca="1">_xlfn.XLOOKUP(G314&amp;$V$2,BS_CONTROLE[CHAVE],BS_CONTROLE[Quantidade_11],"-")</f>
        <v>38</v>
      </c>
      <c r="W314" s="112">
        <f ca="1">_xlfn.XLOOKUP(G314&amp;$W$2,BS_CONTROLE[CHAVE],BS_CONTROLE[Quantidade_11],"-")</f>
        <v>210</v>
      </c>
      <c r="X314" s="112">
        <f ca="1">_xlfn.XLOOKUP(G314&amp;$X$2,BS_CONTROLE[CHAVE],BS_CONTROLE[Quantidade_11],"-")</f>
        <v>100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1380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1640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1</v>
      </c>
      <c r="W317" s="112">
        <f ca="1">_xlfn.XLOOKUP(G317&amp;$W$2,BS_CONTROLE[CHAVE],BS_CONTROLE[Quantidade_11],"-")</f>
        <v>2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0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1935</v>
      </c>
      <c r="D5" s="368"/>
      <c r="E5" s="368"/>
      <c r="F5" s="368"/>
      <c r="G5" s="368"/>
      <c r="H5" s="368"/>
      <c r="I5" s="368"/>
      <c r="J5" s="369"/>
      <c r="K5" s="370" t="s">
        <v>1936</v>
      </c>
      <c r="L5" s="371"/>
      <c r="M5" s="371"/>
      <c r="N5" s="371"/>
      <c r="O5" s="372" t="s">
        <v>1937</v>
      </c>
      <c r="P5" s="373"/>
      <c r="Q5" s="374"/>
    </row>
    <row r="6" spans="1:17" s="93" customFormat="1" ht="15.75" customHeight="1">
      <c r="A6" s="87" t="s">
        <v>1933</v>
      </c>
      <c r="B6" s="94" t="s">
        <v>1932</v>
      </c>
      <c r="C6" s="95" t="s">
        <v>1164</v>
      </c>
      <c r="D6" s="96" t="s">
        <v>1165</v>
      </c>
      <c r="E6" s="95" t="s">
        <v>1938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1939</v>
      </c>
      <c r="M6" s="139" t="s">
        <v>626</v>
      </c>
      <c r="N6" s="140" t="s">
        <v>1159</v>
      </c>
      <c r="O6" s="246" t="s">
        <v>1202</v>
      </c>
      <c r="P6" s="157"/>
      <c r="Q6" s="193" t="s">
        <v>1940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>
        <f>IF(FN_MC!B308="","*",FN_MC!B308)</f>
        <v>45983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1941</v>
      </c>
      <c r="C2" s="95" t="s">
        <v>1149</v>
      </c>
      <c r="D2" s="95" t="s">
        <v>1151</v>
      </c>
      <c r="E2" s="95" t="s">
        <v>1942</v>
      </c>
      <c r="F2" s="95" t="s">
        <v>1943</v>
      </c>
      <c r="G2" s="95" t="s">
        <v>1944</v>
      </c>
      <c r="H2" s="95" t="s">
        <v>1945</v>
      </c>
      <c r="I2" s="95" t="s">
        <v>1946</v>
      </c>
      <c r="J2" s="95" t="s">
        <v>1947</v>
      </c>
      <c r="K2" s="131" t="s">
        <v>1948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>
        <f>IF(FN_MC!B308="","*",FN_MC!B308)</f>
        <v>45983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2025-11-21T18:06:34Z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