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33" documentId="120_S{118792C3-22EF-5104-A093-F22BFE3913F3}" xr6:coauthVersionLast="47" xr6:coauthVersionMax="47" xr10:uidLastSave="{22C46F09-0BB7-4111-B24E-BEA5A7E16BDE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2" i="1" l="1" a="1"/>
  <c r="N302" i="1" s="1"/>
  <c r="M302" i="1" a="1"/>
  <c r="M302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BE99" i="1" s="1" a="1"/>
  <c r="BE99" i="1" s="1"/>
  <c r="AP99" i="1"/>
  <c r="AQ99" i="1"/>
  <c r="BB99" i="1"/>
  <c r="BF99" i="1"/>
  <c r="BR99" i="1"/>
  <c r="BS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BD100" i="1" s="1" a="1"/>
  <c r="BD100" i="1" s="1"/>
  <c r="AQ100" i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L299" i="15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F311" i="12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F312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F313" i="12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F314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F315" i="12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F316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F317" i="12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F318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F319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F320" i="12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F321" i="12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F322" i="12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F323" i="12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F324" i="12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F325" i="12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F326" i="12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F327" i="12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F328" i="12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F329" i="12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F330" i="12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F331" i="12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F332" i="12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F333" i="12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F334" i="12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F335" i="12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F336" i="12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F337" i="12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F338" i="12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F339" i="12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F340" i="12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F341" i="12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F342" i="12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F343" i="12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F344" i="12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F345" i="12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F346" i="12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F347" i="12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F348" i="12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F349" i="12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F350" i="12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F351" i="12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F352" i="12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F353" i="12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F354" i="12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F355" i="12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F356" i="12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F357" i="12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F358" i="12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F359" i="12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F360" i="12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F361" i="12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F362" i="12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F363" i="12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F364" i="12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F365" i="12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F366" i="12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F367" i="12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F368" i="12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F369" i="12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F370" i="12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F371" i="12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F372" i="12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F373" i="12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F374" i="12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F375" i="12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F376" i="12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F377" i="12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8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9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80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81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82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83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84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85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6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7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9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9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9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9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9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9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F397" i="12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F398" i="12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F399" i="12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F400" i="12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F401" i="12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F402" i="12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F403" i="12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F404" i="12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F405" i="12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F406" i="12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F407" i="12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F408" i="12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F409" i="12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F410" i="12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F411" i="12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F412" i="12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F413" i="12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F414" i="12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F415" i="12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F416" i="12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F417" i="12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F418" i="12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F419" i="12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F420" i="12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F421" i="12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F422" i="12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F423" i="12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F424" i="12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F425" i="12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F426" i="12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F427" i="12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F428" i="12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F429" i="12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F430" i="12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F431" i="12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F432" i="12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F433" i="12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F434" i="12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F435" i="12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F436" i="12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F437" i="12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F438" i="12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F439" i="12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F440" i="12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F441" i="12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F442" i="12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F443" i="12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F444" i="12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F445" i="12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F446" i="12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F447" i="12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F448" i="12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F449" i="12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F450" i="12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F451" i="12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F452" i="12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F453" i="12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F454" i="12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F455" i="12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F456" i="12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F457" i="12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F458" i="12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F459" i="12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F460" i="12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F461" i="12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F462" i="12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F463" i="12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F464" i="12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F465" i="12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F466" i="12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F467" i="12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F468" i="12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F469" i="12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F470" i="12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F471" i="12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F472" i="12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F473" i="12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F474" i="12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F475" i="12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F476" i="12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F477" i="12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F478" i="12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F479" i="12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F480" i="12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F481" i="12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F482" i="12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F483" i="12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F484" i="12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F485" i="12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F486" i="12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F487" i="12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F488" i="12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F489" i="12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F490" i="12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F491" i="12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F492" i="12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F493" i="12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F494" i="12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F495" i="12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F496" i="12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F497" i="12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F498" i="12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F499" i="12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F500" i="12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F501" i="12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F502" i="12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F503" i="12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F504" i="12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F505" i="12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F506" i="12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F507" i="12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F508" i="12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F509" i="12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F510" i="12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F511" i="12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F512" i="12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F513" i="12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F514" i="12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F515" i="12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F516" i="12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F517" i="12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F518" i="12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F519" i="12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F520" i="12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F521" i="12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F522" i="12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F523" i="12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F524" i="12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F525" i="12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F526" i="12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F527" i="12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F528" i="12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F529" i="12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F530" i="12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F531" i="12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F532" i="12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F533" i="12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F534" i="12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F535" i="12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F536" i="12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F537" i="12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F538" i="12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F539" i="12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F540" i="12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F541" i="12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F542" i="12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F543" i="12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F544" i="12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F545" i="12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F546" i="12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F547" i="12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F548" i="12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F549" i="12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F550" i="12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F551" i="12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F552" i="12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F553" i="12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F554" i="12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F555" i="12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F556" i="12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F557" i="12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F558" i="12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F559" i="12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F560" i="12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F561" i="12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F562" i="12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F563" i="12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F564" i="12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F565" i="12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F566" i="12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F567" i="12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F568" i="12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F569" i="12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F570" i="12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F571" i="12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F572" i="12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F573" i="12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F574" i="12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F575" i="12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F576" i="12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F577" i="12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F578" i="12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F579" i="12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F580" i="12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F581" i="12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F582" i="12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F583" i="12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F584" i="12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F585" i="12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F586" i="12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F587" i="12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F588" i="12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F589" i="12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F590" i="12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F591" i="12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F592" i="12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F593" i="12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F594" i="12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F595" i="12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F596" i="12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F597" i="12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F598" i="12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F599" i="12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F600" i="12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F601" i="12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F602" i="12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F603" i="12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F604" i="12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F605" i="12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F606" i="12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F607" i="12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F608" i="12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F609" i="12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F610" i="12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F611" i="12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F612" i="12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F613" i="12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F614" i="12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F615" i="12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F616" i="12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F617" i="12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F618" i="12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F619" i="12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F620" i="12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F621" i="12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F622" i="12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F623" i="12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F624" i="12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F625" i="12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F626" i="12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F627" i="12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F628" i="12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F629" i="12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F630" i="12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F631" i="12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F632" i="12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F633" i="12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F634" i="12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F635" i="12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F636" i="12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F637" i="12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F638" i="12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F639" i="12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F640" i="12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F641" i="12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F642" i="12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F643" i="12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F644" i="12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F645" i="12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F646" i="12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F647" i="12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F648" i="12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F649" i="12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F650" i="12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F651" i="12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F652" i="12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F653" i="12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F654" i="12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F655" i="12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F656" i="12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F657" i="12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F658" i="12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F659" i="12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F660" i="12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F661" i="12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F662" i="12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F663" i="12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F664" i="12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F665" i="12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F666" i="12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F667" i="12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F668" i="12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F669" i="12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F670" i="12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F671" i="12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F672" i="12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F673" i="12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F674" i="12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F675" i="12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F676" i="12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F677" i="12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F678" i="12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F679" i="12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F680" i="12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F681" i="12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F682" i="12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F683" i="12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F684" i="12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F685" i="12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F686" i="12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F687" i="12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F688" i="12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F689" i="12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F690" i="12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F691" i="12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F692" i="12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F693" i="12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F694" i="12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F695" i="12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F696" i="12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F697" i="12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F698" i="12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F699" i="12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F700" i="12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F701" i="12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F702" i="12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F703" i="12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F704" i="12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F705" i="12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F706" i="12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F707" i="12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F708" i="12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F709" i="12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F710" i="12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F711" i="12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F712" i="12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F713" i="12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F714" i="12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F715" i="12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F716" i="12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F717" i="12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F718" i="12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F719" i="12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F720" i="12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F721" i="12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F722" i="12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F723" i="12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F724" i="12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F725" i="12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F726" i="12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F727" i="12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F728" i="12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F729" i="12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F730" i="12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F731" i="12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F732" i="12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F733" i="12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F734" i="12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F735" i="12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F736" i="12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F737" i="12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F738" i="12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F739" i="12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F740" i="12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F741" i="12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F742" i="12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F743" i="12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F744" i="12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F745" i="12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F746" i="12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F747" i="12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F748" i="12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F749" i="12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F750" i="12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F751" i="12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F752" i="12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F753" i="12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F754" i="12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F755" i="12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F756" i="12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F757" i="12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F758" i="12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F759" i="12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F760" i="12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F761" i="12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F762" i="12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F763" i="12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F764" i="12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F765" i="12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F766" i="12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F767" i="12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F768" i="12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F769" i="12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F770" i="12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F771" i="12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F772" i="12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F773" i="12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F774" i="12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F775" i="12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F776" i="12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F777" i="12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F778" i="12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F779" i="12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F780" i="12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F781" i="12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F782" i="12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F783" i="12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F784" i="12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F785" i="12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F786" i="12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F787" i="12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F788" i="12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F789" i="12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F790" i="12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F791" i="12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F792" i="12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F793" i="12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F794" i="12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F795" i="12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F796" i="12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F797" i="12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F798" i="12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F799" i="12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F800" i="12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F801" i="12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F802" i="12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F803" i="12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F804" i="12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F805" i="12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F806" i="12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F807" i="12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F808" i="12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F809" i="12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F810" i="12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F811" i="12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F812" i="12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F813" i="12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F814" i="12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F815" i="12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F816" i="12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F817" i="12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F818" i="12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F819" i="12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F820" i="12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F821" i="12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F822" i="12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F823" i="12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F824" i="12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F825" i="12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F826" i="12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F827" i="12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F828" i="12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F829" i="12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F830" i="12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F831" i="12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F832" i="12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F833" i="12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F834" i="12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F835" i="12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F836" i="12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F837" i="12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F838" i="12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F839" i="12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F840" i="12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F841" i="12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F842" i="12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F843" i="12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F844" i="12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F845" i="12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F846" i="12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F847" i="12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F848" i="12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F849" i="12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F850" i="12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F851" i="12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F852" i="12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F853" i="12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F854" i="12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F855" i="12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F856" i="12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F857" i="12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F858" i="12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F859" i="12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F860" i="12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F861" i="12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F862" i="12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F863" i="12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F864" i="12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F865" i="12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F866" i="12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F867" i="12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F868" i="12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F869" i="12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F870" i="12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F871" i="12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F872" i="12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F873" i="12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F874" i="12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F875" i="12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F876" i="12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F877" i="12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F878" i="12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F879" i="12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F880" i="12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F881" i="12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F882" i="12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F883" i="12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F884" i="12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F885" i="12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F886" i="12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F887" i="12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F888" i="12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F889" i="12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F890" i="12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F891" i="12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F892" i="12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F893" i="12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F894" i="12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F895" i="12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F896" i="12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F897" i="12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F898" i="12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F899" i="12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F900" i="12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F901" i="12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F902" i="12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F903" i="12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F904" i="12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F905" i="12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F906" i="12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F907" i="12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F908" i="12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F909" i="12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F910" i="12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F911" i="12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F912" i="12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F913" i="12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F914" i="12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F915" i="12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F916" i="12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F917" i="12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F918" i="12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F919" i="12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F920" i="12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F921" i="12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F922" i="12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F923" i="12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F924" i="12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F925" i="12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F926" i="12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F927" i="12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F928" i="12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F929" i="12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F930" i="12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F931" i="12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F932" i="12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F933" i="12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F934" i="12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F935" i="12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F936" i="12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F937" i="12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F938" i="12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F939" i="12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F940" i="12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F941" i="12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F942" i="12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F943" i="12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F944" i="12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F945" i="12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F946" i="12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F947" i="12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F948" i="12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F949" i="12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F950" i="12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F951" i="12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F952" i="12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F953" i="12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F954" i="12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F955" i="12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F956" i="12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F957" i="12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F958" i="12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F959" i="12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F960" i="12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F961" i="12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F962" i="12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F963" i="12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F964" i="12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F965" i="12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F966" i="12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F967" i="12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F968" i="12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F969" i="12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F970" i="12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F971" i="12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F972" i="12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F973" i="12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F974" i="12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F975" i="12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F976" i="12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F977" i="12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F978" i="12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F979" i="12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F980" i="12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F981" i="12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F982" i="12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F983" i="12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F984" i="12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F985" i="12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F986" i="12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F987" i="12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F988" i="12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F989" i="12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F990" i="12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F991" i="12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F992" i="12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F993" i="12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F994" i="12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F995" i="12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F996" i="12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F997" i="12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F998" i="12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F999" i="12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F1000" i="12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F1001" i="12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F1002" i="12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F1003" i="12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F1004" i="12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F1005" i="12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F1006" i="12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F1007" i="12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F1008" i="12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F1009" i="12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F1010" i="12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F1011" i="12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F1012" i="12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F1013" i="12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F1014" i="12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F1015" i="12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F1016" i="12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F1017" i="12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F1018" i="12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F1019" i="12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F1020" i="12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F1021" i="12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F1022" i="12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F1023" i="12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F1024" i="12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F1025" i="12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F1026" i="12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F1027" i="12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F1028" i="12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F1029" i="12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F1030" i="12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F1031" i="12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F1032" i="12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F1033" i="12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F1034" i="12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F1035" i="12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F1036" i="12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F1037" i="12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F1038" i="12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F1039" i="12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F1040" i="12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F1041" i="12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F1042" i="12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F1043" i="12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F1044" i="12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F1045" i="12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F1046" i="12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F1047" i="12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F1048" i="12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F1049" i="12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F1050" i="12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28" i="1" l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<sst xmlns="http://schemas.openxmlformats.org/spreadsheetml/2006/main" count="6949" uniqueCount="1597">
  <si>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</si>
  <si>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</si>
  <si>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</si>
  <si>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</si>
  <si>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</si>
  <si>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</si>
  <si>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</si>
  <si>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</si>
  <si>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</si>
  <si>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</si>
  <si>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</si>
  <si>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</si>
  <si>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</si>
  <si>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</si>
  <si>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</si>
  <si>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</si>
  <si>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</si>
  <si>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</si>
  <si>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</si>
  <si>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</si>
  <si>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</si>
  <si>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</si>
  <si>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</si>
  <si>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</si>
  <si>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</si>
  <si>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</si>
  <si>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</si>
  <si>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</si>
  <si>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</si>
  <si>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</si>
  <si>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</si>
  <si>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</si>
  <si>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</si>
  <si>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</si>
  <si>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</si>
  <si>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</si>
  <si>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</si>
  <si>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</si>
  <si>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</si>
  <si>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</si>
  <si>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</si>
  <si>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</si>
  <si>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</si>
  <si>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</si>
  <si>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</si>
  <si>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</si>
  <si>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</si>
  <si>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</si>
  <si>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</si>
  <si>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</si>
  <si>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</si>
  <si>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</si>
  <si>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</si>
  <si>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</si>
  <si>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</si>
  <si>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</si>
  <si>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</si>
  <si>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</si>
  <si>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</si>
  <si>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</si>
  <si>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</si>
  <si>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</si>
  <si>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</si>
  <si>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</si>
  <si>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</si>
  <si>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</si>
  <si>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</si>
  <si>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</si>
  <si>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</si>
  <si>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</si>
  <si>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</si>
  <si>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</si>
  <si>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</si>
  <si>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</si>
  <si>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</si>
  <si>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</si>
  <si>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</si>
  <si>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</si>
  <si>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</si>
  <si>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</si>
  <si>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</si>
  <si>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</si>
  <si>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</si>
  <si>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</si>
  <si>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</si>
  <si>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</si>
  <si>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</si>
  <si>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</si>
  <si>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</si>
  <si>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</si>
  <si>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</si>
  <si>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</si>
  <si>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</si>
  <si>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</si>
  <si>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</si>
  <si>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</si>
  <si>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</si>
  <si>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</si>
  <si>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</si>
  <si>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</si>
  <si>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</si>
  <si>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</si>
  <si>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</si>
  <si>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</si>
  <si>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</si>
  <si>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</si>
  <si>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</si>
  <si>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</si>
  <si>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</si>
  <si>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</si>
  <si>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</si>
  <si>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</si>
  <si>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</si>
  <si>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</si>
  <si>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</si>
  <si>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</si>
  <si>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</si>
  <si>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</si>
  <si>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</si>
  <si>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</si>
  <si>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</si>
  <si>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</si>
  <si>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</si>
  <si>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</si>
  <si>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</si>
  <si>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</si>
  <si>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</si>
  <si>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</si>
  <si>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</si>
  <si>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</si>
  <si>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</si>
  <si>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</si>
  <si>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</si>
  <si>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</si>
  <si>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</si>
  <si>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</si>
  <si>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</si>
  <si>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</si>
  <si>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</si>
  <si>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</si>
  <si>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</si>
  <si>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</si>
  <si>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</si>
  <si>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</si>
  <si>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</si>
  <si>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</si>
  <si>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</si>
  <si>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</si>
  <si>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</si>
  <si>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</si>
  <si>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</si>
  <si>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</si>
  <si>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</si>
  <si>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</si>
  <si>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</si>
  <si>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</si>
  <si>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</si>
  <si>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</si>
  <si>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</si>
  <si>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</si>
  <si>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</si>
  <si>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</si>
  <si>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</si>
  <si>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</si>
  <si>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</si>
  <si>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</si>
  <si>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</si>
  <si>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</si>
  <si>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</si>
  <si>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</si>
  <si>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</si>
  <si>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</si>
  <si>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</si>
  <si>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</si>
  <si>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</si>
  <si>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</si>
  <si>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</si>
  <si>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</si>
  <si>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</si>
  <si>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</si>
  <si>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</si>
  <si>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</si>
  <si>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</si>
  <si>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</si>
  <si>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</si>
  <si>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</si>
  <si>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</si>
  <si>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</si>
  <si>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</si>
  <si>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</si>
  <si>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</si>
  <si>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</si>
  <si>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</si>
  <si>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</si>
  <si>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</si>
  <si>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</si>
  <si>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</si>
  <si>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</si>
  <si>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</si>
  <si>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</si>
  <si>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</si>
  <si>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</si>
  <si>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</si>
  <si>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</si>
  <si>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</si>
  <si>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</si>
  <si>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</si>
  <si>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</si>
  <si>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</si>
  <si>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</si>
  <si>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</si>
  <si>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</si>
  <si>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</si>
  <si>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</si>
  <si>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</si>
  <si>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</si>
  <si>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</si>
  <si>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</si>
  <si>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</si>
  <si>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</si>
  <si>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</si>
  <si>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</si>
  <si>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</si>
  <si>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</si>
  <si>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</si>
  <si>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</si>
  <si>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</si>
  <si>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</si>
  <si>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</si>
  <si>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</si>
  <si>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</si>
  <si>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</si>
  <si>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</si>
  <si>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</si>
  <si>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</si>
  <si>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</si>
  <si>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</si>
  <si>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</si>
  <si>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</si>
  <si>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</si>
  <si>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</si>
  <si>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</si>
  <si>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</si>
  <si>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</si>
  <si>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</si>
  <si>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</si>
  <si>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</si>
  <si>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</si>
  <si>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</si>
  <si>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</si>
  <si>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</si>
  <si>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</si>
  <si>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</si>
  <si>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</si>
  <si>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</si>
  <si>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</si>
  <si>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</si>
  <si>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</si>
  <si>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</si>
  <si>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</si>
  <si>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</si>
  <si>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</si>
  <si>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</si>
  <si>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</si>
  <si>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</si>
  <si>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</si>
  <si>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</si>
  <si>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</si>
  <si>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</si>
  <si>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</si>
  <si>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</si>
  <si>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</si>
  <si>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</si>
  <si>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</si>
  <si>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</si>
  <si>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</si>
  <si>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</si>
  <si>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</si>
  <si>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</si>
  <si>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</si>
  <si>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</si>
  <si>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</si>
  <si>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</si>
  <si>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</si>
  <si>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</si>
  <si>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</si>
  <si>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</si>
  <si>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</si>
  <si>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</si>
  <si>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</si>
  <si>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</si>
  <si>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</si>
  <si>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</si>
  <si>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</si>
  <si>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</si>
  <si>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</si>
  <si>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</si>
  <si>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</si>
  <si>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</si>
  <si>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</si>
  <si>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</si>
  <si>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</si>
  <si>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</si>
  <si>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</si>
  <si>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</si>
  <si>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</si>
  <si>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</si>
  <si>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</si>
  <si>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</si>
  <si>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</si>
  <si>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</si>
  <si>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</si>
  <si>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</si>
  <si>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</si>
  <si>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</si>
  <si>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</si>
  <si>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</si>
  <si>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</si>
  <si>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</si>
  <si>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</si>
  <si>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</si>
  <si>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</si>
  <si>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</si>
  <si>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</si>
  <si>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</si>
  <si>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</si>
  <si>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</si>
  <si>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</si>
  <si>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</si>
  <si>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</si>
  <si>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</si>
  <si>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</si>
  <si>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</si>
  <si>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</si>
  <si>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</si>
  <si>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</si>
  <si>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</si>
  <si>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</si>
  <si>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</si>
  <si>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</si>
  <si>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</si>
  <si>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</si>
  <si>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</si>
  <si>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</si>
  <si>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</si>
  <si>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</si>
  <si>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</si>
  <si>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</si>
  <si>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</si>
  <si>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</si>
  <si>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</si>
  <si>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</si>
  <si>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</si>
  <si>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</si>
  <si>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</si>
  <si>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</si>
  <si>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</si>
  <si>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</si>
  <si>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</si>
  <si>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</si>
  <si>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</si>
  <si>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</si>
  <si>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</si>
  <si>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</si>
  <si>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</si>
  <si>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</si>
  <si>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</si>
  <si>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</si>
  <si>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</si>
  <si>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</si>
  <si>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</si>
  <si>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</si>
  <si>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</si>
  <si>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</si>
  <si>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</si>
  <si>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</si>
  <si>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</si>
  <si>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</si>
  <si>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</si>
  <si>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</si>
  <si>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</si>
  <si>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</si>
  <si>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</si>
  <si>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</si>
  <si>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</si>
  <si>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</si>
  <si>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</si>
  <si>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</si>
  <si>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</si>
  <si>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</si>
  <si>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</si>
  <si>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</si>
  <si>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</si>
  <si>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</si>
  <si>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</si>
  <si>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</si>
  <si>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</si>
  <si>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</si>
  <si>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</si>
  <si>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</si>
  <si>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</si>
  <si>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</si>
  <si>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</si>
  <si>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</si>
  <si>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</si>
  <si>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</si>
  <si>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</si>
  <si>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</si>
  <si>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</si>
  <si>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</si>
  <si>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</si>
  <si>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</si>
  <si>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</si>
  <si>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</si>
  <si>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</si>
  <si>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</si>
  <si>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</si>
  <si>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</si>
  <si>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</si>
  <si>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</si>
  <si>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</si>
  <si>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</si>
  <si>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</si>
  <si>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</si>
  <si>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</si>
  <si>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</si>
  <si>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</si>
  <si>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</si>
  <si>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</si>
  <si>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</si>
  <si>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</si>
  <si>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</si>
  <si>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</si>
  <si>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</si>
  <si>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</si>
  <si>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</si>
  <si>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</si>
  <si>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</si>
  <si>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</si>
  <si>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</si>
  <si>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</si>
  <si>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</si>
  <si>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</si>
  <si>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</si>
  <si>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</si>
  <si>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</si>
  <si>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</si>
  <si>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</si>
  <si>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</si>
  <si>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</si>
  <si>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</si>
  <si>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</si>
  <si>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</si>
  <si>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</si>
  <si>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</si>
  <si>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</si>
  <si>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</si>
  <si>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</si>
  <si>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</si>
  <si>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</si>
  <si>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</si>
  <si>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</si>
  <si>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</si>
  <si>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</si>
  <si>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</si>
  <si>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</si>
  <si>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</si>
  <si>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</si>
  <si>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</si>
  <si>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</si>
  <si>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</si>
  <si>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</si>
  <si>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</si>
  <si>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</si>
  <si>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</si>
  <si>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</si>
  <si>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</si>
  <si>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</si>
  <si>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</si>
  <si>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</si>
  <si>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</si>
  <si>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</si>
  <si>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</si>
  <si>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</si>
  <si>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</si>
  <si>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</si>
  <si>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</si>
  <si>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</si>
  <si>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</si>
  <si>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</si>
  <si>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</si>
  <si>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</si>
  <si>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</si>
  <si>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</si>
  <si>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</si>
  <si>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</si>
  <si>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</si>
  <si>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</si>
  <si>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</si>
  <si>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</si>
  <si>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</si>
  <si>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</si>
  <si>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</si>
  <si>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</si>
  <si>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</si>
  <si>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</si>
  <si>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</si>
  <si>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</si>
  <si>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</si>
  <si>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</si>
  <si>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</si>
  <si>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</si>
  <si>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</si>
  <si>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</si>
  <si>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</si>
  <si>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</si>
  <si>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</si>
  <si>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</si>
  <si>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</si>
  <si>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</si>
  <si>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</si>
  <si>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</si>
  <si>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</si>
  <si>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</si>
  <si>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</si>
  <si>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</si>
  <si>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</si>
  <si>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</si>
  <si>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</si>
  <si>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</si>
  <si>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</si>
  <si>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</si>
  <si>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</si>
  <si>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</si>
  <si>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</si>
  <si>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</si>
  <si>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</si>
  <si>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</si>
  <si>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</si>
  <si>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</si>
  <si>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</si>
  <si>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</si>
  <si>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</si>
  <si>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</si>
  <si>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</si>
  <si>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</si>
  <si>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</si>
  <si>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</si>
  <si>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</si>
  <si>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</si>
  <si>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</si>
  <si>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</si>
  <si>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</si>
  <si>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</si>
  <si>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</si>
  <si>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</si>
  <si>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</si>
  <si>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</si>
  <si>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</si>
  <si>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</si>
  <si>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</si>
  <si>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</si>
  <si>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</si>
  <si>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</si>
  <si>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</si>
  <si>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</si>
  <si>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</si>
  <si>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</si>
  <si>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</si>
  <si>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</si>
  <si>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</si>
  <si>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</si>
  <si>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</si>
  <si>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</si>
  <si>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</si>
  <si>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</si>
  <si>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</si>
  <si>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</si>
  <si>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</si>
  <si>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</si>
  <si>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</si>
  <si>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</si>
  <si>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</si>
  <si>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</si>
  <si>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</si>
  <si>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</si>
  <si>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</si>
  <si>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</si>
  <si>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</si>
  <si>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</si>
  <si>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</si>
  <si>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</si>
  <si>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</si>
  <si>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</si>
  <si>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</si>
  <si>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</si>
  <si>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</si>
  <si>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</si>
  <si>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</si>
  <si>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</si>
  <si>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</si>
  <si>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</si>
  <si>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</si>
  <si>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</si>
  <si>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</si>
  <si>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</si>
  <si>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</si>
  <si>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</si>
  <si>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</si>
  <si>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</si>
  <si>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</si>
  <si>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</si>
  <si>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</si>
  <si>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</si>
  <si>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</si>
  <si>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</si>
  <si>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</si>
  <si>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</si>
  <si>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</si>
  <si>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</si>
  <si>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</si>
  <si>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</si>
  <si>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</si>
  <si>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</si>
  <si>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</si>
  <si>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</si>
  <si>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</si>
  <si>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</si>
  <si>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</si>
  <si>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</si>
  <si>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</si>
  <si>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</si>
  <si>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</si>
  <si>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</si>
  <si>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</si>
  <si>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</si>
  <si>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</si>
  <si>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</si>
  <si>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</si>
  <si>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</si>
  <si>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</si>
  <si>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</si>
  <si>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</si>
  <si>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</si>
  <si>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</si>
  <si>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</si>
  <si>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</si>
  <si>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</si>
  <si>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</si>
  <si>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</si>
  <si>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</si>
  <si>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</si>
  <si>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</si>
  <si>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</si>
  <si>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</si>
  <si>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</si>
  <si>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</si>
  <si>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</si>
  <si>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</si>
  <si>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</si>
  <si>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</si>
  <si>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</si>
  <si>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</si>
  <si>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</si>
  <si>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</si>
  <si>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</si>
  <si>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</si>
  <si>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</si>
  <si>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</si>
  <si>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</si>
  <si>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</si>
  <si>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</si>
  <si>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</si>
  <si>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</si>
  <si>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</si>
  <si>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</si>
  <si>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</si>
  <si>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</si>
  <si>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</si>
  <si>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</si>
  <si>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</si>
  <si>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</si>
  <si>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</si>
  <si>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</si>
  <si>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</si>
  <si>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</si>
  <si>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</si>
  <si>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</si>
  <si>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</si>
  <si>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</si>
  <si>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</si>
  <si>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</si>
  <si>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</si>
  <si>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</si>
  <si>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</si>
  <si>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</si>
  <si>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</si>
  <si>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</si>
  <si>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</si>
  <si>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</si>
  <si>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</si>
  <si>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</si>
  <si>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</si>
  <si>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</si>
  <si>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</si>
  <si>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</si>
  <si>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</si>
  <si>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</si>
  <si>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</si>
  <si>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</si>
  <si>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</si>
  <si>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</si>
  <si>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</si>
  <si>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</si>
  <si>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</si>
  <si>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</si>
  <si>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</si>
  <si>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</si>
  <si>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</si>
  <si>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</si>
  <si>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</si>
  <si>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</si>
  <si>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</si>
  <si>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</si>
  <si>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</si>
  <si>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</si>
  <si>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</si>
  <si>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</si>
  <si>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</si>
  <si>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</si>
  <si>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</si>
  <si>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</si>
  <si>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</si>
  <si>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</si>
  <si>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</si>
  <si>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</si>
  <si>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</si>
  <si>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</si>
  <si>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</si>
  <si>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</si>
  <si>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</si>
  <si>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</si>
  <si>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</si>
  <si>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</si>
  <si>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</si>
  <si>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</si>
  <si>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</si>
  <si>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</si>
  <si>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</si>
  <si>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</si>
  <si>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</si>
  <si>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</si>
  <si>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</si>
  <si>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</si>
  <si>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</si>
  <si>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</si>
  <si>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</si>
  <si>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</si>
  <si>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</si>
  <si>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</si>
  <si>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</si>
  <si>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</si>
  <si>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</si>
  <si>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</si>
  <si>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</si>
  <si>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</si>
  <si>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</si>
  <si>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</si>
  <si>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</si>
  <si>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</si>
  <si>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</si>
  <si>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</si>
  <si>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</si>
  <si>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</si>
  <si>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</si>
  <si>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</si>
  <si>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</si>
  <si>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</si>
  <si>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</si>
  <si>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</si>
  <si>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</si>
  <si>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</si>
  <si>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</si>
  <si>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</si>
  <si>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</si>
  <si>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</si>
  <si>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</si>
  <si>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</si>
  <si>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</si>
  <si>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</si>
  <si>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</si>
  <si>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</si>
  <si>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</si>
  <si>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</si>
  <si>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</si>
  <si>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</si>
  <si>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</si>
  <si>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</si>
  <si>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</si>
  <si>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</si>
  <si>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</si>
  <si>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</si>
  <si>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</si>
  <si>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</si>
  <si>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</si>
  <si>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</si>
  <si>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</si>
  <si>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</si>
  <si>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</si>
  <si>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</si>
  <si>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</si>
  <si>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</si>
  <si>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</si>
  <si>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</si>
  <si>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</si>
  <si>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</si>
  <si>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</si>
  <si>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</si>
  <si>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</si>
  <si>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</si>
  <si>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</si>
  <si>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</si>
  <si>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</si>
  <si>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</si>
  <si>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</si>
  <si>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</si>
  <si>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</si>
  <si>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</si>
  <si>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</si>
  <si>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</si>
  <si>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</si>
  <si>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</si>
  <si>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</si>
  <si>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</si>
  <si>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</si>
  <si>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</si>
  <si>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</si>
  <si>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</si>
  <si>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</si>
  <si>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</si>
  <si>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</si>
  <si>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</si>
  <si>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</si>
  <si>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</si>
  <si>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</si>
  <si>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</si>
  <si>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</si>
  <si>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</si>
  <si>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</si>
  <si>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</si>
  <si>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</si>
  <si>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</si>
  <si>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</si>
  <si>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</si>
  <si>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</si>
  <si>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</si>
  <si>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</si>
  <si>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</si>
  <si>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</si>
  <si>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</si>
  <si>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</si>
  <si>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</si>
  <si>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</si>
  <si>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</si>
  <si>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</si>
  <si>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</si>
  <si>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</si>
  <si>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</si>
  <si>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</si>
  <si>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</si>
  <si>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</si>
  <si>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</si>
  <si>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</si>
  <si>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</si>
  <si>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</si>
  <si>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</si>
  <si>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</si>
  <si>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</si>
  <si>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</si>
  <si>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</si>
  <si>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</si>
  <si>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</si>
  <si>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</si>
  <si>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</si>
  <si>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</si>
  <si>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</si>
  <si>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</si>
  <si>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</si>
  <si>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</si>
  <si>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</si>
  <si>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</si>
  <si>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</si>
  <si>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</si>
  <si>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</si>
  <si>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</si>
  <si>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</si>
  <si>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</si>
  <si>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</si>
  <si>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</si>
  <si>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</si>
  <si>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</si>
  <si>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</si>
  <si>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</si>
  <si>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</si>
  <si>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</si>
  <si>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</si>
  <si>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</si>
  <si>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</si>
  <si>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</si>
  <si>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</si>
  <si>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</si>
  <si>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</si>
  <si>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</si>
  <si>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</si>
  <si>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</si>
  <si>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</si>
  <si>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</si>
  <si>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</si>
  <si>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</si>
  <si>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</si>
  <si>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</si>
  <si>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</si>
  <si>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</si>
  <si>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</si>
  <si>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</si>
  <si>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</si>
  <si>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</si>
  <si>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</si>
  <si>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</si>
  <si>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</si>
  <si>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</si>
  <si>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</si>
  <si>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</si>
  <si>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</si>
  <si>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</si>
  <si>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</si>
  <si>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</si>
  <si>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</si>
  <si>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</si>
  <si>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</si>
  <si>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</si>
  <si>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</si>
  <si>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</si>
  <si>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</si>
  <si>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</si>
  <si>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</si>
  <si>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</si>
  <si>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</si>
  <si>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</si>
  <si>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</si>
  <si>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</si>
  <si>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</si>
  <si>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</si>
  <si>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</si>
  <si>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</si>
  <si>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</si>
  <si>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</si>
  <si>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</si>
  <si>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</si>
  <si>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</si>
  <si>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</si>
  <si>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</si>
  <si>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</si>
  <si>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</si>
  <si>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</si>
  <si>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</si>
  <si>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</si>
  <si>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</si>
  <si>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</si>
  <si>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</si>
  <si>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</si>
  <si>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</si>
  <si>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</si>
  <si>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</si>
  <si>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</si>
  <si>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</si>
  <si>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</si>
  <si>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</si>
  <si>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</si>
  <si>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</si>
  <si>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</si>
  <si>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</si>
  <si>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</si>
  <si>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</si>
  <si>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</si>
  <si>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</si>
  <si>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</si>
  <si>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</si>
  <si>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</si>
  <si>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</si>
  <si>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</si>
  <si>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</si>
  <si>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</si>
  <si>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</si>
  <si>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</si>
  <si>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</si>
  <si>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</si>
  <si>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</si>
  <si>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</si>
  <si>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</si>
  <si>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</si>
  <si>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</si>
  <si>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</si>
  <si>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</si>
  <si>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</si>
  <si>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</si>
  <si>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</si>
  <si>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</si>
  <si>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</si>
  <si>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</si>
  <si>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</si>
  <si>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</si>
  <si>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</si>
  <si>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</si>
  <si>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</si>
  <si>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</si>
  <si>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</si>
  <si>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</si>
  <si>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</si>
  <si>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</si>
  <si>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</si>
  <si>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</si>
  <si>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</si>
  <si>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</si>
  <si>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</si>
  <si>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</si>
  <si>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</si>
  <si>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</si>
  <si>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</si>
  <si>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</si>
  <si>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</si>
  <si>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</si>
  <si>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</si>
  <si>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</si>
  <si>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</si>
  <si>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</si>
  <si>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</si>
  <si>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</si>
  <si>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</si>
  <si>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</si>
  <si>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</si>
  <si>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</si>
  <si>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</si>
  <si>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</si>
  <si>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</si>
  <si>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</si>
  <si>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</si>
  <si>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</si>
  <si>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</si>
  <si>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</si>
  <si>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</si>
  <si>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</si>
  <si>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</si>
  <si>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</si>
  <si>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</si>
  <si>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</si>
  <si>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</si>
  <si>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</si>
  <si>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</si>
  <si>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</si>
  <si>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</si>
  <si>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</si>
  <si>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</si>
  <si>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</si>
  <si>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</si>
  <si>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</si>
  <si>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</si>
  <si>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</si>
  <si>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</si>
  <si>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</si>
  <si>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</si>
  <si>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</si>
  <si>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</si>
  <si>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</si>
  <si>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</si>
  <si>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</si>
  <si>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</si>
  <si>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</si>
  <si>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</si>
  <si>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</si>
  <si>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</si>
  <si>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</si>
  <si>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</si>
  <si>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</si>
  <si>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</si>
  <si>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</si>
  <si>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</si>
  <si>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</si>
  <si>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</si>
  <si>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</si>
  <si>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</si>
  <si>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</si>
  <si>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</si>
  <si>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</si>
  <si>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</si>
  <si>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</si>
  <si>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</si>
  <si>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</si>
  <si>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</si>
  <si>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</si>
  <si>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</si>
  <si>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</si>
  <si>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</si>
  <si>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</si>
  <si>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</si>
  <si>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</si>
  <si>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</si>
  <si>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</si>
  <si>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</si>
  <si>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</si>
  <si>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</si>
  <si>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</si>
  <si>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</si>
  <si>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</si>
  <si>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</si>
  <si>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</si>
  <si>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</si>
  <si>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</si>
  <si>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</si>
  <si>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</si>
  <si>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</si>
  <si>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</si>
  <si>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</si>
  <si>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</si>
  <si>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</si>
  <si>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</si>
  <si>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</si>
  <si>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</si>
  <si>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</si>
  <si>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</si>
  <si>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</si>
  <si>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</si>
  <si>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</si>
  <si>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</si>
  <si>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</si>
  <si>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</si>
  <si>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</si>
  <si>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</si>
  <si>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</si>
  <si>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</si>
  <si>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</si>
  <si>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</si>
  <si>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</si>
  <si>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</si>
  <si>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</si>
  <si>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</si>
  <si>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</si>
  <si>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</si>
  <si>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</si>
  <si>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</si>
  <si>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</si>
  <si>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</si>
  <si>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</si>
  <si>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</si>
  <si>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</si>
  <si>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</si>
  <si>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</si>
  <si>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</si>
  <si>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</si>
  <si>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</si>
  <si>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</si>
  <si>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</si>
  <si>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</si>
  <si>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</si>
  <si>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</si>
  <si>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</si>
  <si>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</si>
  <si>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</si>
  <si>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</si>
  <si>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</si>
  <si>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</si>
  <si>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</si>
  <si>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</si>
  <si>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</si>
  <si>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</si>
  <si>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</si>
  <si>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</si>
  <si>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</si>
  <si>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</si>
  <si>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</si>
  <si>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</si>
  <si>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</si>
  <si>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</si>
  <si>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</si>
  <si>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</si>
  <si>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</si>
  <si>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</si>
  <si>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</si>
  <si>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</si>
  <si>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</si>
  <si>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</si>
  <si>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</si>
  <si>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</si>
  <si>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</si>
  <si>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</si>
  <si>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</si>
  <si>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</si>
  <si>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</si>
  <si>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</si>
  <si>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</si>
  <si>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</si>
  <si>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</si>
  <si>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</si>
  <si>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</si>
  <si>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</si>
  <si>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</si>
  <si>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</si>
  <si>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</si>
  <si>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</si>
  <si>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</si>
  <si>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</si>
  <si>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</si>
  <si>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</si>
  <si>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</si>
  <si>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</si>
  <si>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</si>
  <si>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</si>
  <si>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</si>
  <si>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</si>
  <si>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</si>
  <si>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</si>
  <si>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</si>
  <si>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</si>
  <si>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</si>
  <si>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</si>
  <si>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</si>
  <si>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</si>
  <si>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</si>
  <si>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</si>
  <si>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</si>
  <si>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</si>
  <si>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</si>
  <si>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</si>
  <si>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</si>
  <si>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</si>
  <si>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</si>
  <si>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</si>
  <si>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</si>
  <si>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</si>
  <si>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</si>
  <si>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</si>
  <si>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</si>
  <si>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</si>
  <si>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</si>
  <si>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</si>
  <si>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</si>
  <si>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</si>
  <si>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</si>
  <si>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</si>
  <si>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</si>
  <si>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</si>
  <si>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</si>
  <si>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</si>
  <si>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</si>
  <si>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</si>
  <si>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</si>
  <si>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</si>
  <si>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</si>
  <si>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</si>
  <si>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</si>
  <si>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</si>
  <si>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</si>
  <si>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</si>
  <si>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</si>
  <si>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</si>
  <si>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</si>
  <si>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</si>
  <si>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</si>
  <si>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</si>
  <si>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</si>
  <si>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</si>
  <si>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</si>
  <si>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</si>
  <si>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</si>
  <si>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</si>
  <si>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</si>
  <si>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</si>
  <si>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</si>
  <si>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</si>
  <si>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</si>
  <si>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</si>
  <si>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</si>
  <si>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</si>
  <si>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</si>
  <si>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</si>
  <si>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</si>
  <si>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</si>
  <si>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</si>
  <si>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</si>
  <si>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</si>
  <si>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</si>
  <si>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</si>
  <si>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</si>
  <si>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</si>
  <si>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</si>
  <si>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</si>
  <si>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</si>
  <si>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</si>
  <si>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</si>
  <si>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</si>
  <si>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</si>
  <si>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</si>
  <si>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</si>
  <si>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</si>
  <si>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</si>
  <si>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</si>
  <si>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</si>
  <si>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</si>
  <si>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</si>
  <si>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</si>
  <si>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</si>
  <si>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</si>
  <si>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</si>
  <si>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</si>
  <si>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</si>
  <si>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</si>
  <si>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</si>
  <si>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</si>
  <si>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</si>
  <si>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</si>
  <si>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</si>
  <si>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</si>
  <si>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</si>
  <si>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</si>
  <si>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</si>
  <si>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</si>
  <si>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</si>
  <si>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</si>
  <si>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</si>
  <si>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</si>
  <si>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</si>
  <si>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</si>
  <si>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</si>
  <si>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</si>
  <si>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</si>
  <si>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</si>
  <si>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</si>
  <si>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</si>
  <si>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</si>
  <si>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</si>
  <si>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</si>
  <si>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</si>
  <si>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</si>
  <si>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</si>
  <si>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</si>
  <si>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</si>
  <si>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</si>
  <si>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</si>
  <si>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</si>
  <si>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</si>
  <si>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</si>
  <si>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</si>
  <si>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</si>
  <si>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</si>
  <si>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</si>
  <si>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</si>
  <si>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</si>
  <si>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</si>
  <si>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</si>
  <si>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</si>
  <si>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</si>
  <si>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</si>
  <si>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</si>
  <si>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</si>
  <si>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</si>
  <si>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</si>
  <si>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</si>
  <si>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</si>
  <si>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</si>
  <si>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</si>
  <si>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</si>
  <si>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</si>
  <si>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</si>
  <si>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</si>
  <si>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</si>
  <si>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</si>
  <si>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</si>
  <si>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</si>
  <si>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</si>
  <si>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</si>
  <si>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</si>
  <si>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</si>
  <si>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</si>
  <si>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</si>
  <si>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</si>
  <si>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</si>
  <si>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</si>
  <si>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</si>
  <si>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</si>
  <si>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</si>
  <si>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</si>
  <si>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</si>
  <si>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</si>
  <si>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</si>
  <si>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</si>
  <si>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</si>
  <si>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</si>
  <si>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</si>
  <si>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</si>
  <si>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</si>
  <si>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</si>
  <si>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</si>
  <si>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</si>
  <si>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</si>
  <si>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</si>
  <si>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</si>
  <si>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</si>
  <si>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</si>
  <si>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</si>
  <si>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</si>
  <si>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</si>
  <si>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</si>
  <si>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</si>
  <si>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</si>
  <si>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</si>
  <si>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</si>
  <si>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</si>
  <si>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</si>
  <si>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</si>
  <si>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</si>
  <si>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</si>
  <si>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</si>
  <si>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</si>
  <si>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</si>
  <si>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</si>
  <si>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</si>
  <si>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</si>
  <si>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</si>
  <si>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</si>
  <si>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</si>
  <si>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</si>
  <si>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</si>
  <si>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</si>
  <si>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</si>
  <si>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</si>
  <si>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</si>
  <si>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</si>
  <si>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</si>
  <si>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</si>
  <si>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</si>
  <si>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</si>
  <si>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</si>
  <si>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</si>
  <si>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</si>
  <si>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</si>
  <si>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</si>
  <si>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</si>
  <si>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</si>
  <si>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</si>
  <si>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</si>
  <si>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</si>
  <si>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</si>
  <si>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</si>
  <si>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</si>
  <si>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</si>
  <si>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</si>
  <si>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</si>
  <si>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</si>
  <si>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</si>
  <si>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</si>
  <si>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</si>
  <si>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</si>
  <si>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</si>
  <si>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</si>
  <si>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</si>
  <si>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</si>
  <si>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</si>
  <si>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</si>
  <si>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</si>
  <si>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</si>
  <si>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</si>
  <si>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</si>
  <si>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</si>
  <si>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</si>
  <si>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</si>
  <si>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</si>
  <si>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</si>
  <si>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</si>
  <si>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</si>
  <si>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</si>
  <si>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</si>
  <si>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</si>
  <si>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</si>
  <si>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</si>
  <si>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</si>
  <si>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</si>
  <si>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</si>
  <si>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</si>
  <si>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</si>
  <si>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</si>
  <si>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</si>
  <si>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</si>
  <si>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</si>
  <si>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</si>
  <si>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</si>
  <si>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</si>
  <si>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</si>
  <si>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</si>
  <si>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</si>
  <si>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</si>
  <si>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</si>
  <si>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</si>
  <si>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</si>
  <si>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</si>
  <si>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</si>
  <si>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</si>
  <si>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</si>
  <si>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</si>
  <si>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</si>
  <si>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</si>
  <si>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</si>
  <si>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</si>
  <si>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</si>
  <si>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</si>
  <si>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</si>
  <si>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</si>
  <si>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</si>
  <si>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</si>
  <si>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</si>
  <si>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</si>
  <si>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</si>
  <si>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</si>
  <si>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</si>
  <si>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</si>
  <si>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</si>
  <si>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</si>
  <si>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</si>
  <si>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</si>
  <si>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</si>
  <si>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</si>
  <si>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</si>
  <si>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</si>
  <si>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</si>
  <si>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</si>
  <si>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</si>
  <si>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</si>
  <si>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</si>
  <si>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 xml:space="preserve">MC1 07:52, previsão após I07 09hrs  </t>
  </si>
  <si>
    <t xml:space="preserve">Previsão TP pronta 09hrs </t>
  </si>
  <si>
    <t>Execução de solda - Condicionado a temperatura (AMV NORTE )</t>
  </si>
  <si>
    <t>ZTO-ZIQ</t>
  </si>
  <si>
    <t>ZTOZIQ</t>
  </si>
  <si>
    <t xml:space="preserve">Previsão MC1 09hrs </t>
  </si>
  <si>
    <t xml:space="preserve">Substituição de dormentes </t>
  </si>
  <si>
    <t xml:space="preserve">TP pronta 07:50, previsão após D72 </t>
  </si>
  <si>
    <t xml:space="preserve">MC1 07:25, verificando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</si>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</sst>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51" headerRowBorderDxfId="149" tableBorderDxfId="150">
  <autoFilter ref="A5:BS1065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V292" activePane="bottomRight" state="frozen"/>
      <selection pane="bottomRight" activeCell="Y302" sqref="Y30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 t="s">
        <v>1537</v>
      </c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 t="s">
        <v>1538</v>
      </c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/>
      <c r="BN288" s="130"/>
      <c r="BO288" s="130"/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 t="s">
        <v>1538</v>
      </c>
      <c r="BK290" s="17"/>
      <c r="BL290" s="15"/>
      <c r="BM290" s="130" t="s">
        <v>471</v>
      </c>
      <c r="BN290" s="130" t="s">
        <v>491</v>
      </c>
      <c r="BO290" s="130" t="s">
        <v>599</v>
      </c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 t="s">
        <v>1538</v>
      </c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1540</v>
      </c>
      <c r="N293" s="127" t="s">
        <v>1541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 t="s">
        <v>1542</v>
      </c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1543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1544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 t="s">
        <v>1545</v>
      </c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 t="s">
        <v>1538</v>
      </c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</v>
      </c>
      <c r="B300" s="102"/>
      <c r="C300" s="134" t="str">
        <f>IF(BS_CONTROLE[[#This Row],[DATA]]="","",WEEKNUM(BS_CONTROLE[[#This Row],[DATA]]))</f>
        <v/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</v>
      </c>
      <c r="B301" s="102"/>
      <c r="C301" s="134" t="str">
        <f>IF(BS_CONTROLE[[#This Row],[DATA]]="","",WEEKNUM(BS_CONTROLE[[#This Row],[DATA]]))</f>
        <v/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V40</v>
      </c>
      <c r="B302" s="102"/>
      <c r="C302" s="134" t="str">
        <f>IF(BS_CONTROLE[[#This Row],[DATA]]="","",WEEKNUM(BS_CONTROLE[[#This Row],[DATA]]))</f>
        <v/>
      </c>
      <c r="D302" s="222" t="s">
        <v>796</v>
      </c>
      <c r="E302" s="233">
        <v>284</v>
      </c>
      <c r="F302" s="227" t="s">
        <v>755</v>
      </c>
      <c r="G302" s="142" t="str">
        <f>IF(D302="","*",VLOOKUP(F302,BS_ATIVIDADE[],3,FALSE))</f>
        <v>MODERNIZAÇÃO</v>
      </c>
      <c r="H302" s="106" t="s">
        <v>151</v>
      </c>
      <c r="I302" s="106" t="s">
        <v>140</v>
      </c>
      <c r="J302" s="105">
        <v>73</v>
      </c>
      <c r="K302" s="105">
        <v>52</v>
      </c>
      <c r="L302" s="105">
        <v>50.3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2" s="106">
        <v>0.33333333333333331</v>
      </c>
      <c r="P302" s="106">
        <v>8.3333333333333329E-2</v>
      </c>
      <c r="Q302" s="105">
        <v>896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1518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6240</v>
      </c>
      <c r="AF302" s="105">
        <v>6222</v>
      </c>
      <c r="AG302" s="105" t="s">
        <v>624</v>
      </c>
      <c r="AH302" s="14"/>
      <c r="AI302" s="126" t="str">
        <f>IF(BS_CONTROLE[[#This Row],[Atividade]]=0, "-", BS_CONTROLE[[#This Row],[Atividade]])</f>
        <v>MODERNIZAÇÃO - SOCADORA</v>
      </c>
      <c r="AJ302" s="8" t="str">
        <f>IF(BS_CONTROLE[[#This Row],[Atividade]]=0, "-", BS_CONTROLE[[#This Row],[Atividade]])</f>
        <v>MODERNIZAÇÃO - SOCADORA</v>
      </c>
      <c r="AK302" s="30" t="str">
        <f>BS_CONTROLE[[#This Row],[Local - Partida]]</f>
        <v>K58K592</v>
      </c>
      <c r="AL302" s="30" t="str">
        <f>BS_CONTROLE[[#This Row],[Local - Encerramento]]</f>
        <v>ZMAPAT2</v>
      </c>
      <c r="AM302" s="105" t="str">
        <f>IF(BS_CONTROLE[[#This Row],[Entre - Estações]]=0, "-", BS_CONTROLE[[#This Row],[Entre - Estações]])</f>
        <v>ZMA-ZDG</v>
      </c>
      <c r="AN302" s="105" t="str">
        <f>IF(BS_CONTROLE[[#This Row],[SB]]=0, "-", BS_CONTROLE[[#This Row],[SB]])</f>
        <v>K47ZDG</v>
      </c>
      <c r="AO302" s="105">
        <f>IF(BS_CONTROLE[[#This Row],[SUB]]=0, "-", BS_CONTROLE[[#This Row],[SUB]])</f>
        <v>73</v>
      </c>
      <c r="AP302" s="105">
        <f>BS_CONTROLE[[#This Row],[KM - Inicio]]</f>
        <v>52</v>
      </c>
      <c r="AQ302" s="105">
        <f>BS_CONTROLE[[#This Row],[KM - Inicio]]</f>
        <v>52</v>
      </c>
      <c r="AR302" s="108"/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191" priority="54550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190" priority="12136" operator="equal">
      <formula>"NÃO"</formula>
    </cfRule>
    <cfRule type="cellIs" dxfId="189" priority="12137" operator="equal">
      <formula>"SIM"</formula>
    </cfRule>
  </conditionalFormatting>
  <conditionalFormatting sqref="AZ6:AZ1065">
    <cfRule type="expression" dxfId="188" priority="54592">
      <formula>#REF!=1</formula>
    </cfRule>
  </conditionalFormatting>
  <conditionalFormatting sqref="BE6:BE1065 AY6:AY1065 U6:U1065">
    <cfRule type="cellIs" dxfId="187" priority="54576" operator="equal">
      <formula>"ERRO"</formula>
    </cfRule>
  </conditionalFormatting>
  <conditionalFormatting sqref="BQ6:BQ1065">
    <cfRule type="cellIs" dxfId="186" priority="54571" operator="equal">
      <formula>"Produção e Intervalo"</formula>
    </cfRule>
    <cfRule type="cellIs" dxfId="185" priority="54572" operator="equal">
      <formula>"Aderente"</formula>
    </cfRule>
    <cfRule type="cellIs" dxfId="184" priority="54573" operator="equal">
      <formula>"Intervalo"</formula>
    </cfRule>
    <cfRule type="cellIs" dxfId="183" priority="54574" operator="equal">
      <formula>"Produção"</formula>
    </cfRule>
    <cfRule type="cellIs" dxfId="182" priority="54575" operator="equal">
      <formula>"ERRO"</formula>
    </cfRule>
  </conditionalFormatting>
  <conditionalFormatting sqref="BR6:BS1065">
    <cfRule type="cellIs" dxfId="181" priority="54553" operator="equal">
      <formula>"*"</formula>
    </cfRule>
    <cfRule type="cellIs" dxfId="180" priority="54554" operator="greaterThanOrEqual">
      <formula>1</formula>
    </cfRule>
    <cfRule type="cellIs" dxfId="179" priority="54555" operator="lessThan">
      <formula>1</formula>
    </cfRule>
  </conditionalFormatting>
  <conditionalFormatting sqref="BK2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53" operator="equal">
      <formula>"OPORTUNIDADE"</formula>
    </cfRule>
  </conditionalFormatting>
  <conditionalFormatting sqref="Y28:Z29">
    <cfRule type="cellIs" dxfId="177" priority="451" operator="equal">
      <formula>"NÃO"</formula>
    </cfRule>
    <cfRule type="cellIs" dxfId="176" priority="452" operator="equal">
      <formula>"SIM"</formula>
    </cfRule>
  </conditionalFormatting>
  <conditionalFormatting sqref="BK1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29" operator="equal">
      <formula>"OPORTUNIDADE"</formula>
    </cfRule>
  </conditionalFormatting>
  <conditionalFormatting sqref="Z39">
    <cfRule type="cellIs" dxfId="174" priority="427" operator="equal">
      <formula>"NÃO"</formula>
    </cfRule>
    <cfRule type="cellIs" dxfId="173" priority="428" operator="equal">
      <formula>"SIM"</formula>
    </cfRule>
  </conditionalFormatting>
  <conditionalFormatting sqref="Y42:Y43">
    <cfRule type="cellIs" dxfId="172" priority="426" operator="equal">
      <formula>"OPORTUNIDADE"</formula>
    </cfRule>
  </conditionalFormatting>
  <conditionalFormatting sqref="Y42:Y43">
    <cfRule type="cellIs" dxfId="171" priority="424" operator="equal">
      <formula>"NÃO"</formula>
    </cfRule>
    <cfRule type="cellIs" dxfId="170" priority="425" operator="equal">
      <formula>"SIM"</formula>
    </cfRule>
  </conditionalFormatting>
  <conditionalFormatting sqref="BK4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397" operator="equal">
      <formula>"OPORTUNIDADE"</formula>
    </cfRule>
  </conditionalFormatting>
  <conditionalFormatting sqref="Y46:Z46 Z47:Z48 Y47:Y50">
    <cfRule type="cellIs" dxfId="168" priority="395" operator="equal">
      <formula>"NÃO"</formula>
    </cfRule>
    <cfRule type="cellIs" dxfId="167" priority="396" operator="equal">
      <formula>"SIM"</formula>
    </cfRule>
  </conditionalFormatting>
  <conditionalFormatting sqref="BK3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69" operator="equal">
      <formula>"OPORTUNIDADE"</formula>
    </cfRule>
  </conditionalFormatting>
  <conditionalFormatting sqref="Z57">
    <cfRule type="cellIs" dxfId="165" priority="367" operator="equal">
      <formula>"NÃO"</formula>
    </cfRule>
    <cfRule type="cellIs" dxfId="164" priority="368" operator="equal">
      <formula>"SIM"</formula>
    </cfRule>
  </conditionalFormatting>
  <conditionalFormatting sqref="BK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8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56" operator="equal">
      <formula>"OPORTUNIDADE"</formula>
    </cfRule>
  </conditionalFormatting>
  <conditionalFormatting sqref="Y52:Y61">
    <cfRule type="cellIs" dxfId="162" priority="354" operator="equal">
      <formula>"NÃO"</formula>
    </cfRule>
    <cfRule type="cellIs" dxfId="161" priority="355" operator="equal">
      <formula>"SIM"</formula>
    </cfRule>
  </conditionalFormatting>
  <conditionalFormatting sqref="BK5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20" operator="equal">
      <formula>"OPORTUNIDADE"</formula>
    </cfRule>
  </conditionalFormatting>
  <conditionalFormatting sqref="Z73">
    <cfRule type="cellIs" dxfId="159" priority="318" operator="equal">
      <formula>"NÃO"</formula>
    </cfRule>
    <cfRule type="cellIs" dxfId="158" priority="319" operator="equal">
      <formula>"SIM"</formula>
    </cfRule>
  </conditionalFormatting>
  <conditionalFormatting sqref="Y75">
    <cfRule type="cellIs" dxfId="157" priority="314" operator="equal">
      <formula>"OPORTUNIDADE"</formula>
    </cfRule>
  </conditionalFormatting>
  <conditionalFormatting sqref="Y75">
    <cfRule type="cellIs" dxfId="156" priority="312" operator="equal">
      <formula>"NÃO"</formula>
    </cfRule>
    <cfRule type="cellIs" dxfId="155" priority="313" operator="equal">
      <formula>"SIM"</formula>
    </cfRule>
  </conditionalFormatting>
  <conditionalFormatting sqref="BK6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07" operator="equal">
      <formula>"OPORTUNIDADE"</formula>
    </cfRule>
  </conditionalFormatting>
  <conditionalFormatting sqref="Y76:Y77">
    <cfRule type="cellIs" dxfId="153" priority="305" operator="equal">
      <formula>"NÃO"</formula>
    </cfRule>
    <cfRule type="cellIs" dxfId="152" priority="306" operator="equal">
      <formula>"SIM"</formula>
    </cfRule>
  </conditionalFormatting>
  <conditionalFormatting sqref="BP7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4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87 BP290:BP296 BP298:BP1065">
    <cfRule type="iconSet" priority="63782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3:BK284 BK287 BK290:BK296 BK298:BK1065">
    <cfRule type="iconSet" priority="63814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48">
      <iconSet showValue="0">
        <cfvo type="percent" val="0"/>
        <cfvo type="num" val="1"/>
        <cfvo type="num" val="1" gte="0"/>
      </iconSet>
    </cfRule>
    <cfRule type="iconSet" priority="63849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5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S6:T1065 E1:E1048576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AI6:AI1065 F6:F1065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1546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1547</v>
      </c>
      <c r="C4" s="159" t="s">
        <v>1548</v>
      </c>
      <c r="D4" s="159" t="s">
        <v>1549</v>
      </c>
      <c r="E4" s="159" t="s">
        <v>1550</v>
      </c>
      <c r="F4" s="159" t="s">
        <v>4</v>
      </c>
      <c r="G4" s="159" t="s">
        <v>1551</v>
      </c>
    </row>
    <row r="5" spans="2:7">
      <c r="B5" s="160" t="s">
        <v>1552</v>
      </c>
      <c r="C5" s="160">
        <v>257068</v>
      </c>
      <c r="D5" s="160" t="s">
        <v>1553</v>
      </c>
      <c r="E5" s="160" t="s">
        <v>1554</v>
      </c>
      <c r="F5" s="160" t="s">
        <v>1554</v>
      </c>
      <c r="G5" s="161">
        <v>46296</v>
      </c>
    </row>
    <row r="6" spans="2:7">
      <c r="B6" s="160" t="s">
        <v>1555</v>
      </c>
      <c r="C6" s="160" t="s">
        <v>624</v>
      </c>
      <c r="D6" s="160" t="s">
        <v>624</v>
      </c>
      <c r="E6" s="160" t="s">
        <v>624</v>
      </c>
      <c r="F6" s="160" t="s">
        <v>1556</v>
      </c>
      <c r="G6" s="161" t="s">
        <v>624</v>
      </c>
    </row>
    <row r="7" spans="2:7">
      <c r="B7" s="160" t="s">
        <v>1557</v>
      </c>
      <c r="C7" s="160">
        <v>257472</v>
      </c>
      <c r="D7" s="160" t="s">
        <v>1558</v>
      </c>
      <c r="E7" s="160" t="s">
        <v>1559</v>
      </c>
      <c r="F7" s="160" t="s">
        <v>1559</v>
      </c>
      <c r="G7" s="161">
        <v>45992</v>
      </c>
    </row>
    <row r="8" spans="2:7">
      <c r="B8" s="160" t="s">
        <v>1560</v>
      </c>
      <c r="C8" s="160">
        <v>260307</v>
      </c>
      <c r="D8" s="160" t="s">
        <v>1561</v>
      </c>
      <c r="E8" s="160" t="s">
        <v>1562</v>
      </c>
      <c r="F8" s="160" t="s">
        <v>1559</v>
      </c>
      <c r="G8" s="161">
        <v>46082</v>
      </c>
    </row>
    <row r="9" spans="2:7">
      <c r="B9" s="160" t="s">
        <v>1563</v>
      </c>
      <c r="C9" s="160">
        <v>333033</v>
      </c>
      <c r="D9" s="160" t="s">
        <v>1564</v>
      </c>
      <c r="E9" s="160" t="s">
        <v>1556</v>
      </c>
      <c r="F9" s="160" t="s">
        <v>1565</v>
      </c>
      <c r="G9" s="160" t="s">
        <v>624</v>
      </c>
    </row>
    <row r="10" spans="2:7">
      <c r="B10" s="160" t="s">
        <v>1566</v>
      </c>
      <c r="C10" s="160">
        <v>263576</v>
      </c>
      <c r="D10" s="160" t="s">
        <v>1567</v>
      </c>
      <c r="E10" s="160" t="s">
        <v>1556</v>
      </c>
      <c r="F10" s="160" t="s">
        <v>1556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1568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1569</v>
      </c>
      <c r="E3" s="193" t="s">
        <v>1570</v>
      </c>
      <c r="F3" s="193" t="s">
        <v>1571</v>
      </c>
      <c r="G3" s="193" t="s">
        <v>1572</v>
      </c>
      <c r="H3" s="193" t="s">
        <v>1573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1574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1575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1576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1575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1577</v>
      </c>
      <c r="V1" s="274"/>
      <c r="W1" s="274"/>
    </row>
    <row r="2" spans="1:23" ht="15" customHeight="1">
      <c r="A2" s="87" t="s">
        <v>1578</v>
      </c>
      <c r="B2" s="87" t="s">
        <v>1579</v>
      </c>
      <c r="C2" s="87" t="s">
        <v>442</v>
      </c>
      <c r="D2" s="88" t="s">
        <v>1012</v>
      </c>
      <c r="E2" s="88" t="s">
        <v>4</v>
      </c>
      <c r="F2" s="88" t="s">
        <v>1580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1581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 t="str">
        <f>IF(SP_NORTE!B300="","*",SP_NORTE!B300)</f>
        <v>*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 t="str">
        <f>IF(SP_NORTE!B301="","*",SP_NORTE!B301)</f>
        <v>*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ZCZ-ZTI</v>
      </c>
      <c r="F299" s="145" t="str">
        <f>IF(SP_NORTE!B302="","*",SP_NORTE!B302)</f>
        <v>*</v>
      </c>
      <c r="G299" s="145" t="str">
        <f>IF(SP_NORTE!D302="","*",SP_NORTE!D302)</f>
        <v>V40</v>
      </c>
      <c r="H299" s="145" t="str">
        <f>IF(SP_NORTE!F302="","*",SP_NORTE!F302)</f>
        <v>MODERNIZAÇÃO - SOCADORA</v>
      </c>
      <c r="I299" s="145" t="str">
        <f>IF(SP_NORTE!H302="","*",SP_NORTE!H302)</f>
        <v>K58K592</v>
      </c>
      <c r="J299" s="145" t="str">
        <f>IF(SP_NORTE!I302="","*",SP_NORTE!I302)</f>
        <v>ZMAPAT2</v>
      </c>
      <c r="K299" s="138" t="str">
        <f>IF(SP_NORTE!M302="","*",SP_NORTE!M302)</f>
        <v>ZMA-ZDG</v>
      </c>
      <c r="L299" s="138" t="str">
        <f>IF(SP_NORTE!N302="","*",SP_NORTE!N302)</f>
        <v>K47ZDG</v>
      </c>
      <c r="M299" s="139">
        <f>IF(SP_NORTE!J302="","*",SP_NORTE!J302)</f>
        <v>73</v>
      </c>
      <c r="N299" s="144">
        <f>IF(SP_NORTE!K302="","*",SP_NORTE!K302)</f>
        <v>52</v>
      </c>
      <c r="O299" s="144">
        <f>IF(SP_NORTE!L302="","*",SP_NORTE!L302)</f>
        <v>50.3</v>
      </c>
      <c r="P299" s="143">
        <f>IF(SP_NORTE!O302="","*",SP_NORTE!O302)</f>
        <v>0.33333333333333331</v>
      </c>
      <c r="Q299" s="143">
        <f>IF(SP_NORTE!P302="","*",SP_NORTE!P302)</f>
        <v>8.3333333333333329E-2</v>
      </c>
      <c r="R299" s="145" t="str">
        <f>IF(SP_NORTE!Q302="","*",CONCATENATE(SP_NORTE!Q302," ",SP_NORTE!R302))</f>
        <v>896 M</v>
      </c>
      <c r="S299" s="145" t="str">
        <f>IF(SP_NORTE!V302="","*",SP_NORTE!V302)</f>
        <v>luiz Granado</v>
      </c>
      <c r="T299" s="145" t="str">
        <f>IF(SP_NORTE!W302="","*",SP_NORTE!W302)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1582</v>
      </c>
      <c r="C2" s="121" t="s">
        <v>997</v>
      </c>
      <c r="D2" s="76" t="s">
        <v>999</v>
      </c>
      <c r="E2" s="76" t="s">
        <v>1583</v>
      </c>
      <c r="F2" s="99" t="s">
        <v>1584</v>
      </c>
      <c r="G2" s="76" t="s">
        <v>1585</v>
      </c>
      <c r="H2" s="76" t="s">
        <v>1586</v>
      </c>
      <c r="I2" s="76" t="s">
        <v>1587</v>
      </c>
      <c r="J2" s="76" t="s">
        <v>1588</v>
      </c>
      <c r="K2" s="78" t="s">
        <v>1589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V40</v>
      </c>
      <c r="E299" s="94" t="str">
        <f>IF(SP_NORTE!H302="","*",SP_NORTE!H302)</f>
        <v>K58K592</v>
      </c>
      <c r="F299" s="100" t="str">
        <f>IF(SP_NORTE!M302="","*",SP_NORTE!M302)</f>
        <v>ZMA-ZDG</v>
      </c>
      <c r="G299" s="95" t="str">
        <f>IF(SP_NORTE!I302="","*",SP_NORTE!I302)</f>
        <v>ZMAPAT2</v>
      </c>
      <c r="H299" s="95" t="str">
        <f>IF(SP_NORTE!AB302="","*",SP_NORTE!AB302)</f>
        <v>FIXO</v>
      </c>
      <c r="I299" s="95" t="str">
        <f>IF(SP_NORTE!AC302="","*",SP_NORTE!AC302)</f>
        <v>*</v>
      </c>
      <c r="J299" s="96">
        <f>IF(SP_NORTE!AA302="","*",SP_NORTE!AA302)</f>
        <v>1</v>
      </c>
      <c r="K299" s="97">
        <f>IF(SP_NORTE!AD302="","*",SP_NORTE!AD302)</f>
        <v>0.29166666666666669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1590</v>
      </c>
      <c r="D5" s="276"/>
      <c r="E5" s="276"/>
      <c r="F5" s="276"/>
      <c r="G5" s="276"/>
      <c r="H5" s="276"/>
      <c r="I5" s="276"/>
      <c r="J5" s="277"/>
      <c r="K5" s="278" t="s">
        <v>1591</v>
      </c>
      <c r="L5" s="279"/>
      <c r="M5" s="279"/>
      <c r="N5" s="279"/>
      <c r="O5" s="280" t="s">
        <v>1592</v>
      </c>
      <c r="P5" s="281"/>
    </row>
    <row r="6" spans="1:16" s="74" customFormat="1" ht="15" customHeight="1">
      <c r="A6" s="66" t="s">
        <v>1580</v>
      </c>
      <c r="B6" s="75" t="s">
        <v>1579</v>
      </c>
      <c r="C6" s="76" t="s">
        <v>1012</v>
      </c>
      <c r="D6" s="77" t="s">
        <v>1013</v>
      </c>
      <c r="E6" s="76" t="s">
        <v>1593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1594</v>
      </c>
      <c r="M6" s="80" t="s">
        <v>642</v>
      </c>
      <c r="N6" s="81" t="s">
        <v>1007</v>
      </c>
      <c r="O6" s="156" t="s">
        <v>1050</v>
      </c>
      <c r="P6" s="132" t="s">
        <v>1595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Oportunidade</v>
      </c>
      <c r="C238" s="83" t="str">
        <f>IF(SP_NORTE!S302="","*",SP_NORTE!S302)</f>
        <v>SP NORTE</v>
      </c>
      <c r="D238" s="83" t="str">
        <f>IF(SP_NORTE!T302="","*",SP_NORTE!T302)</f>
        <v>ZCZ-ZTI</v>
      </c>
      <c r="E238" s="83" t="str">
        <f>IF(SP_NORTE!D302="","*",SP_NORTE!D302)</f>
        <v>V40</v>
      </c>
      <c r="F238" s="83" t="str">
        <f>IF(SP_NORTE!H302="","*",SP_NORTE!H302)</f>
        <v>K58K592</v>
      </c>
      <c r="G238" s="83" t="str">
        <f>IF(SP_NORTE!M302="","*",SP_NORTE!M302)</f>
        <v>ZMA-ZDG</v>
      </c>
      <c r="H238" s="116">
        <f>IF(SP_NORTE!K302="","*",SP_NORTE!K302)</f>
        <v>52</v>
      </c>
      <c r="I238" s="113">
        <f>IF(SP_NORTE!O302="","*",SP_NORTE!O302)</f>
        <v>0.33333333333333331</v>
      </c>
      <c r="J238" s="113">
        <f>IF(SP_NORTE!P302="","*",SP_NORTE!P302)</f>
        <v>8.3333333333333329E-2</v>
      </c>
      <c r="K238" s="83" t="str">
        <f>IF(SP_NORTE!AK302="","*",SP_NORTE!AK302)</f>
        <v>K58K592</v>
      </c>
      <c r="L238" s="83" t="str">
        <f>IF(SP_NORTE!AM302="","*",SP_NORTE!AM302)</f>
        <v>ZMA-ZDG</v>
      </c>
      <c r="M238" s="83">
        <f>IF(SP_NORTE!AP302="","*",SP_NORTE!AP302)</f>
        <v>52</v>
      </c>
      <c r="N238" s="83" t="str">
        <f>IF(SP_NORTE!AM302="","*",SP_NORTE!AM302)</f>
        <v>ZMA-ZDG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2026-02-20T11:11:20Z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