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12" documentId="8_{B6337239-1A00-434D-AAD0-422EA1FEB5AE}" xr6:coauthVersionLast="47" xr6:coauthVersionMax="47" xr10:uidLastSave="{9001763E-F968-404D-9449-CD0D6AA53A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7" i="1" l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3" i="12" s="1"/>
  <c r="S355" i="1" a="1"/>
  <c r="S355" i="1" s="1"/>
  <c r="D353" i="12" s="1"/>
  <c r="T355" i="1" a="1"/>
  <c r="T355" i="1" s="1"/>
  <c r="E353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K354" i="12"/>
  <c r="L354" i="12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6" i="12" s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6" i="1" l="1"/>
  <c r="AJ345" i="1"/>
  <c r="AJ357" i="1"/>
  <c r="AJ354" i="1"/>
  <c r="AJ355" i="1"/>
  <c r="AJ337" i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<sst xmlns="http://schemas.openxmlformats.org/spreadsheetml/2006/main" count="9471" uniqueCount="1926">
  <si>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</si>
  <si>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</si>
  <si>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</si>
  <si>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</si>
  <si>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</si>
  <si>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</si>
  <si>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</si>
  <si>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</si>
  <si>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</si>
  <si>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</si>
  <si>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</si>
  <si>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</si>
  <si>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</si>
  <si>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</si>
  <si>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</si>
  <si>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</si>
  <si>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</si>
  <si>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</si>
  <si>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</si>
  <si>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</si>
  <si>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</si>
  <si>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</si>
  <si>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</si>
  <si>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</si>
  <si>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</si>
  <si>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</si>
  <si>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</si>
  <si>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</si>
  <si>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</si>
  <si>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</si>
  <si>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</si>
  <si>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</si>
  <si>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</si>
  <si>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</si>
  <si>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</si>
  <si>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</si>
  <si>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</si>
  <si>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</si>
  <si>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</si>
  <si>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</si>
  <si>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</si>
  <si>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</si>
  <si>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</si>
  <si>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</si>
  <si>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</si>
  <si>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</si>
  <si>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</si>
  <si>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</si>
  <si>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</si>
  <si>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</si>
  <si>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</si>
  <si>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</si>
  <si>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</si>
  <si>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</si>
  <si>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</si>
  <si>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</si>
  <si>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</si>
  <si>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</si>
  <si>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</si>
  <si>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</si>
  <si>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</si>
  <si>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</si>
  <si>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</si>
  <si>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</si>
  <si>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</si>
  <si>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</si>
  <si>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</si>
  <si>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</si>
  <si>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</si>
  <si>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</si>
  <si>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</si>
  <si>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</si>
  <si>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</si>
  <si>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</si>
  <si>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</si>
  <si>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</si>
  <si>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</si>
  <si>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</si>
  <si>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</si>
  <si>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</si>
  <si>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</si>
  <si>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</si>
  <si>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</si>
  <si>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</si>
  <si>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</si>
  <si>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</si>
  <si>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</si>
  <si>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</si>
  <si>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</si>
  <si>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</si>
  <si>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</si>
  <si>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</si>
  <si>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</si>
  <si>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</si>
  <si>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</si>
  <si>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</si>
  <si>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</si>
  <si>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</si>
  <si>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</si>
  <si>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</si>
  <si>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</si>
  <si>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</si>
  <si>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</si>
  <si>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</si>
  <si>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</si>
  <si>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</si>
  <si>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</si>
  <si>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</si>
  <si>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</si>
  <si>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</si>
  <si>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</si>
  <si>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</si>
  <si>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</si>
  <si>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</si>
  <si>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</si>
  <si>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</si>
  <si>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</si>
  <si>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</si>
  <si>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</si>
  <si>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</si>
  <si>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</si>
  <si>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</si>
  <si>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</si>
  <si>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</si>
  <si>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</si>
  <si>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</si>
  <si>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</si>
  <si>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</si>
  <si>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</si>
  <si>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</si>
  <si>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</si>
  <si>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</si>
  <si>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</si>
  <si>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</si>
  <si>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</si>
  <si>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</si>
  <si>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</si>
  <si>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</si>
  <si>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</si>
  <si>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</si>
  <si>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</si>
  <si>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</si>
  <si>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</si>
  <si>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</si>
  <si>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</si>
  <si>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</si>
  <si>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</si>
  <si>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</si>
  <si>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</si>
  <si>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</si>
  <si>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</si>
  <si>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</si>
  <si>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</si>
  <si>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</si>
  <si>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</si>
  <si>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</si>
  <si>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</si>
  <si>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</si>
  <si>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</si>
  <si>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</si>
  <si>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</si>
  <si>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</si>
  <si>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</si>
  <si>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</si>
  <si>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</si>
  <si>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</si>
  <si>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</si>
  <si>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</si>
  <si>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</si>
  <si>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</si>
  <si>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</si>
  <si>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</si>
  <si>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</si>
  <si>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</si>
  <si>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</si>
  <si>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</si>
  <si>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</si>
  <si>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</si>
  <si>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</si>
  <si>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</si>
  <si>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</si>
  <si>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</si>
  <si>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</si>
  <si>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</si>
  <si>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</si>
  <si>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</si>
  <si>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</si>
  <si>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</si>
  <si>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</si>
  <si>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</si>
  <si>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</si>
  <si>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</si>
  <si>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</si>
  <si>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</si>
  <si>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</si>
  <si>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</si>
  <si>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</si>
  <si>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</si>
  <si>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</si>
  <si>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</si>
  <si>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</si>
  <si>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</si>
  <si>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</si>
  <si>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</si>
  <si>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</si>
  <si>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</si>
  <si>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</si>
  <si>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</si>
  <si>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</si>
  <si>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</si>
  <si>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</si>
  <si>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</si>
  <si>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</si>
  <si>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</si>
  <si>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</si>
  <si>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</si>
  <si>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</si>
  <si>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</si>
  <si>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</si>
  <si>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</si>
  <si>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</si>
  <si>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</si>
  <si>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</si>
  <si>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</si>
  <si>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</si>
  <si>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</si>
  <si>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</si>
  <si>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</si>
  <si>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</si>
  <si>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</si>
  <si>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</si>
  <si>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</si>
  <si>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</si>
  <si>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</si>
  <si>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</si>
  <si>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</si>
  <si>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</si>
  <si>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</si>
  <si>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</si>
  <si>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</si>
  <si>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</si>
  <si>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</si>
  <si>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</si>
  <si>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</si>
  <si>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</si>
  <si>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</si>
  <si>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</si>
  <si>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</si>
  <si>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</si>
  <si>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</si>
  <si>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</si>
  <si>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</si>
  <si>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</si>
  <si>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</si>
  <si>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</si>
  <si>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</si>
  <si>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</si>
  <si>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</si>
  <si>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</si>
  <si>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</si>
  <si>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</si>
  <si>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</si>
  <si>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</si>
  <si>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</si>
  <si>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</si>
  <si>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</si>
  <si>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</si>
  <si>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</si>
  <si>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</si>
  <si>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</si>
  <si>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</si>
  <si>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</si>
  <si>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</si>
  <si>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</si>
  <si>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</si>
  <si>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</si>
  <si>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</si>
  <si>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</si>
  <si>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</si>
  <si>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</si>
  <si>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</si>
  <si>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</si>
  <si>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</si>
  <si>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</si>
  <si>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</si>
  <si>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</si>
  <si>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</si>
  <si>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</si>
  <si>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</si>
  <si>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</si>
  <si>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</si>
  <si>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</si>
  <si>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</si>
  <si>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</si>
  <si>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</si>
  <si>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</si>
  <si>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</si>
  <si>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</si>
  <si>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</si>
  <si>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</si>
  <si>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</si>
  <si>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</si>
  <si>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</si>
  <si>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</si>
  <si>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</si>
  <si>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</si>
  <si>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</si>
  <si>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</si>
  <si>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</si>
  <si>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</si>
  <si>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</si>
  <si>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</si>
  <si>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</si>
  <si>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</si>
  <si>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</si>
  <si>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</si>
  <si>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</si>
  <si>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</si>
  <si>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</si>
  <si>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</si>
  <si>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</si>
  <si>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</si>
  <si>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</si>
  <si>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</si>
  <si>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</si>
  <si>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</si>
  <si>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</si>
  <si>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</si>
  <si>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</si>
  <si>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</si>
  <si>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</si>
  <si>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</si>
  <si>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</si>
  <si>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</si>
  <si>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</si>
  <si>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</si>
  <si>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</si>
  <si>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</si>
  <si>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</si>
  <si>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</si>
  <si>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</si>
  <si>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</si>
  <si>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</si>
  <si>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</si>
  <si>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</si>
  <si>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</si>
  <si>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</si>
  <si>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</si>
  <si>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</si>
  <si>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</si>
  <si>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</si>
  <si>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</si>
  <si>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</si>
  <si>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</si>
  <si>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</si>
  <si>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</si>
  <si>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</si>
  <si>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</si>
  <si>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</si>
  <si>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</si>
  <si>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</si>
  <si>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</si>
  <si>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</si>
  <si>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</si>
  <si>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</si>
  <si>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</si>
  <si>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</si>
  <si>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</si>
  <si>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</si>
  <si>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</si>
  <si>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</si>
  <si>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</si>
  <si>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</si>
  <si>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</si>
  <si>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</si>
  <si>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</si>
  <si>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</si>
  <si>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</si>
  <si>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</si>
  <si>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</si>
  <si>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</si>
  <si>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</si>
  <si>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</si>
  <si>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</si>
  <si>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</si>
  <si>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</si>
  <si>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</si>
  <si>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</si>
  <si>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</si>
  <si>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</si>
  <si>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</si>
  <si>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</si>
  <si>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</si>
  <si>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</si>
  <si>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</si>
  <si>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</si>
  <si>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</si>
  <si>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</si>
  <si>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</si>
  <si>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</si>
  <si>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</si>
  <si>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</si>
  <si>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</si>
  <si>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</si>
  <si>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</si>
  <si>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</si>
  <si>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</si>
  <si>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</si>
  <si>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</si>
  <si>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</si>
  <si>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</si>
  <si>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</si>
  <si>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</si>
  <si>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</si>
  <si>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</si>
  <si>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</si>
  <si>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</si>
  <si>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</si>
  <si>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</si>
  <si>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</si>
  <si>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</si>
  <si>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</si>
  <si>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</si>
  <si>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</si>
  <si>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</si>
  <si>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</si>
  <si>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</si>
  <si>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</si>
  <si>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</si>
  <si>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</si>
  <si>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</si>
  <si>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</si>
  <si>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</si>
  <si>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</si>
  <si>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</si>
  <si>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</si>
  <si>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</si>
  <si>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</si>
  <si>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</si>
  <si>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</si>
  <si>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</si>
  <si>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</si>
  <si>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</si>
  <si>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</si>
  <si>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</si>
  <si>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</si>
  <si>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</si>
  <si>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</si>
  <si>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</si>
  <si>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</si>
  <si>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</si>
  <si>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</si>
  <si>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</si>
  <si>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</si>
  <si>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</si>
  <si>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</si>
  <si>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</si>
  <si>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</si>
  <si>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</si>
  <si>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</si>
  <si>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</si>
  <si>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</si>
  <si>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</si>
  <si>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</si>
  <si>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</si>
  <si>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</si>
  <si>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</si>
  <si>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</si>
  <si>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</si>
  <si>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</si>
  <si>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</si>
  <si>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</si>
  <si>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</si>
  <si>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</si>
  <si>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</si>
  <si>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</si>
  <si>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</si>
  <si>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</si>
  <si>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</si>
  <si>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</si>
  <si>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</si>
  <si>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</si>
  <si>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</si>
  <si>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</si>
  <si>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</si>
  <si>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</si>
  <si>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</si>
  <si>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</si>
  <si>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</si>
  <si>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</si>
  <si>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</si>
  <si>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</si>
  <si>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</si>
  <si>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</si>
  <si>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</si>
  <si>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</si>
  <si>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</si>
  <si>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</si>
  <si>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</si>
  <si>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</si>
  <si>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</si>
  <si>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</si>
  <si>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</si>
  <si>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</si>
  <si>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</si>
  <si>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</si>
  <si>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</si>
  <si>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</si>
  <si>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</si>
  <si>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</si>
  <si>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</si>
  <si>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</si>
  <si>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</si>
  <si>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</si>
  <si>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</si>
  <si>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</si>
  <si>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</si>
  <si>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</si>
  <si>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</si>
  <si>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</si>
  <si>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</si>
  <si>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</si>
  <si>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</si>
  <si>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</si>
  <si>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</si>
  <si>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</si>
  <si>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</si>
  <si>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</si>
  <si>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</si>
  <si>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</si>
  <si>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</si>
  <si>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</si>
  <si>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</si>
  <si>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</si>
  <si>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</si>
  <si>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</si>
  <si>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</si>
  <si>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</si>
  <si>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</si>
  <si>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</si>
  <si>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</si>
  <si>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</si>
  <si>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</si>
  <si>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</si>
  <si>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</si>
  <si>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</si>
  <si>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</si>
  <si>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</si>
  <si>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</si>
  <si>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</si>
  <si>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</si>
  <si>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</si>
  <si>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</si>
  <si>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</si>
  <si>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</si>
  <si>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</si>
  <si>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</si>
  <si>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</si>
  <si>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</si>
  <si>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</si>
  <si>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</si>
  <si>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</si>
  <si>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</si>
  <si>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</si>
  <si>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</si>
  <si>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</si>
  <si>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</si>
  <si>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</si>
  <si>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</si>
  <si>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</si>
  <si>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</si>
  <si>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</si>
  <si>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</si>
  <si>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</si>
  <si>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</si>
  <si>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</si>
  <si>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</si>
  <si>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</si>
  <si>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</si>
  <si>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</si>
  <si>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</si>
  <si>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</si>
  <si>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</si>
  <si>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</si>
  <si>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</si>
  <si>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</si>
  <si>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</si>
  <si>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</si>
  <si>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</si>
  <si>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</si>
  <si>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</si>
  <si>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</si>
  <si>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</si>
  <si>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</si>
  <si>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</si>
  <si>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</si>
  <si>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</si>
  <si>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</si>
  <si>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</si>
  <si>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</si>
  <si>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</si>
  <si>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</si>
  <si>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</si>
  <si>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</si>
  <si>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</si>
  <si>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</si>
  <si>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</si>
  <si>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</si>
  <si>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</si>
  <si>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</si>
  <si>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</si>
  <si>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</si>
  <si>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</si>
  <si>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</si>
  <si>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</si>
  <si>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</si>
  <si>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</si>
  <si>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</si>
  <si>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</si>
  <si>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</si>
  <si>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</si>
  <si>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</si>
  <si>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</si>
  <si>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</si>
  <si>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</si>
  <si>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</si>
  <si>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</si>
  <si>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</si>
  <si>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</si>
  <si>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</si>
  <si>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</si>
  <si>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</si>
  <si>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</si>
  <si>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</si>
  <si>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</si>
  <si>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</si>
  <si>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</si>
  <si>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</si>
  <si>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</si>
  <si>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</si>
  <si>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</si>
  <si>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</si>
  <si>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</si>
  <si>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</si>
  <si>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</si>
  <si>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</si>
  <si>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</si>
  <si>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</si>
  <si>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</si>
  <si>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</si>
  <si>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</si>
  <si>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</si>
  <si>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</si>
  <si>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</si>
  <si>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</si>
  <si>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</si>
  <si>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</si>
  <si>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</si>
  <si>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</si>
  <si>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</si>
  <si>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</si>
  <si>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</si>
  <si>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</si>
  <si>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</si>
  <si>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</si>
  <si>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</si>
  <si>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</si>
  <si>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</si>
  <si>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</si>
  <si>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</si>
  <si>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</si>
  <si>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</si>
  <si>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</si>
  <si>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</si>
  <si>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</si>
  <si>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</si>
  <si>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</si>
  <si>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</si>
  <si>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</si>
  <si>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</si>
  <si>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</si>
  <si>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</si>
  <si>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</si>
  <si>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</si>
  <si>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</si>
  <si>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</si>
  <si>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</si>
  <si>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</si>
  <si>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</si>
  <si>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</si>
  <si>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</si>
  <si>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</si>
  <si>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</si>
  <si>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</si>
  <si>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</si>
  <si>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</si>
  <si>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</si>
  <si>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</si>
  <si>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</si>
  <si>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</si>
  <si>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</si>
  <si>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</si>
  <si>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</si>
  <si>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</si>
  <si>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</si>
  <si>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</si>
  <si>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</si>
  <si>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</si>
  <si>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</si>
  <si>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</si>
  <si>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</si>
  <si>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</si>
  <si>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</si>
  <si>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</si>
  <si>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</si>
  <si>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</si>
  <si>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</si>
  <si>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</si>
  <si>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</si>
  <si>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</si>
  <si>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</si>
  <si>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</si>
  <si>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</si>
  <si>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</si>
  <si>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</si>
  <si>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</si>
  <si>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</si>
  <si>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</si>
  <si>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</si>
  <si>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</si>
  <si>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</si>
  <si>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</si>
  <si>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</si>
  <si>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</si>
  <si>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</si>
  <si>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</si>
  <si>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</si>
  <si>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</si>
  <si>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</si>
  <si>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</si>
  <si>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</si>
  <si>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</si>
  <si>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</si>
  <si>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</si>
  <si>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</si>
  <si>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</si>
  <si>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</si>
  <si>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</si>
  <si>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</si>
  <si>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</si>
  <si>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</si>
  <si>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</si>
  <si>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</si>
  <si>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</si>
  <si>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</si>
  <si>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</si>
  <si>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</si>
  <si>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</si>
  <si>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</si>
  <si>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</si>
  <si>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</si>
  <si>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</si>
  <si>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</si>
  <si>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</si>
  <si>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</si>
  <si>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</si>
  <si>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</si>
  <si>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</si>
  <si>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</si>
  <si>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</si>
  <si>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</si>
  <si>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</si>
  <si>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</si>
  <si>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</si>
  <si>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</si>
  <si>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</si>
  <si>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</si>
  <si>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</si>
  <si>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</si>
  <si>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</si>
  <si>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</si>
  <si>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</si>
  <si>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</si>
  <si>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</si>
  <si>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</si>
  <si>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</si>
  <si>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</si>
  <si>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</si>
  <si>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</si>
  <si>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</si>
  <si>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</si>
  <si>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</si>
  <si>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</si>
  <si>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</si>
  <si>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</si>
  <si>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</si>
  <si>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</si>
  <si>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</si>
  <si>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</si>
  <si>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</si>
  <si>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</si>
  <si>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</si>
  <si>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</si>
  <si>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</si>
  <si>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</si>
  <si>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</si>
  <si>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</si>
  <si>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</si>
  <si>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</si>
  <si>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</si>
  <si>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</si>
  <si>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</si>
  <si>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</si>
  <si>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</si>
  <si>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</si>
  <si>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</si>
  <si>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</si>
  <si>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</si>
  <si>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</si>
  <si>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</si>
  <si>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</si>
  <si>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</si>
  <si>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</si>
  <si>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</si>
  <si>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</si>
  <si>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</si>
  <si>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</si>
  <si>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</si>
  <si>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</si>
  <si>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</si>
  <si>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</si>
  <si>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</si>
  <si>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</si>
  <si>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</si>
  <si>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</si>
  <si>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</si>
  <si>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</si>
  <si>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</si>
  <si>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</si>
  <si>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</si>
  <si>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</si>
  <si>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</si>
  <si>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</si>
  <si>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</si>
  <si>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</si>
  <si>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</si>
  <si>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</si>
  <si>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</si>
  <si>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</si>
  <si>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</si>
  <si>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</si>
  <si>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</si>
  <si>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</si>
  <si>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</si>
  <si>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</si>
  <si>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</si>
  <si>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</si>
  <si>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</si>
  <si>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</si>
  <si>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</si>
  <si>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</si>
  <si>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</si>
  <si>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</si>
  <si>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</si>
  <si>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</si>
  <si>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</si>
  <si>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</si>
  <si>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</si>
  <si>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</si>
  <si>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</si>
  <si>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</si>
  <si>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</si>
  <si>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</si>
  <si>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</si>
  <si>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</si>
  <si>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</si>
  <si>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</si>
  <si>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</si>
  <si>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</si>
  <si>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</si>
  <si>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</si>
  <si>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</si>
  <si>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</si>
  <si>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</si>
  <si>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</si>
  <si>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</si>
  <si>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</si>
  <si>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</si>
  <si>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</si>
  <si>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</si>
  <si>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</si>
  <si>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</si>
  <si>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</si>
  <si>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</si>
  <si>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</si>
  <si>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</si>
  <si>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</si>
  <si>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</si>
  <si>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</si>
  <si>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</si>
  <si>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</si>
  <si>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</si>
  <si>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</si>
  <si>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</si>
  <si>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</si>
  <si>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</si>
  <si>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</si>
  <si>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</si>
  <si>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</si>
  <si>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</si>
  <si>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</si>
  <si>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</si>
  <si>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</si>
  <si>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</si>
  <si>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</si>
  <si>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</si>
  <si>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</si>
  <si>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</si>
  <si>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</si>
  <si>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</si>
  <si>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</si>
  <si>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</si>
  <si>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</si>
  <si>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</si>
  <si>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</si>
  <si>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</si>
  <si>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</si>
  <si>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</si>
  <si>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</si>
  <si>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</si>
  <si>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</si>
  <si>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</si>
  <si>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</si>
  <si>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</si>
  <si>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</si>
  <si>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</si>
  <si>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</si>
  <si>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</si>
  <si>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</si>
  <si>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</si>
  <si>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</si>
  <si>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</si>
  <si>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</si>
  <si>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</si>
  <si>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</si>
  <si>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</si>
  <si>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</si>
  <si>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</si>
  <si>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</si>
  <si>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</si>
  <si>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</si>
  <si>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</si>
  <si>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</si>
  <si>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</si>
  <si>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</si>
  <si>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</si>
  <si>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</si>
  <si>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</si>
  <si>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</si>
  <si>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</si>
  <si>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</si>
  <si>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</si>
  <si>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</si>
  <si>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</si>
  <si>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</si>
  <si>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</si>
  <si>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</si>
  <si>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</si>
  <si>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</si>
  <si>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</si>
  <si>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</si>
  <si>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</si>
  <si>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</si>
  <si>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</si>
  <si>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</si>
  <si>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</si>
  <si>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</si>
  <si>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</si>
  <si>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</si>
  <si>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</si>
  <si>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</si>
  <si>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</si>
  <si>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</si>
  <si>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</si>
  <si>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</si>
  <si>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</si>
  <si>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</si>
  <si>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</si>
  <si>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</si>
  <si>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</si>
  <si>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</si>
  <si>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</si>
  <si>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</si>
  <si>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</si>
  <si>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</si>
  <si>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</si>
  <si>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</si>
  <si>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</si>
  <si>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</si>
  <si>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</si>
  <si>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</si>
  <si>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</si>
  <si>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</si>
  <si>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</si>
  <si>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</si>
  <si>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</si>
  <si>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</si>
  <si>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</si>
  <si>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</si>
  <si>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</si>
  <si>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</si>
  <si>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</si>
  <si>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</si>
  <si>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</si>
  <si>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</si>
  <si>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</si>
  <si>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</si>
  <si>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</si>
  <si>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</si>
  <si>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</si>
  <si>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</si>
  <si>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</si>
  <si>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</si>
  <si>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</si>
  <si>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</si>
  <si>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</si>
  <si>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</si>
  <si>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</si>
  <si>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</si>
  <si>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</si>
  <si>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</si>
  <si>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</si>
  <si>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</si>
  <si>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</si>
  <si>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</si>
  <si>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</si>
  <si>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</si>
  <si>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</si>
  <si>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</si>
  <si>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</si>
  <si>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</si>
  <si>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</si>
  <si>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</si>
  <si>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</si>
  <si>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</si>
  <si>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</si>
  <si>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</si>
  <si>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</si>
  <si>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</si>
  <si>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</si>
  <si>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</si>
  <si>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</si>
  <si>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</si>
  <si>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</si>
  <si>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</si>
  <si>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</si>
  <si>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</si>
  <si>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</si>
  <si>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</si>
  <si>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</si>
  <si>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</si>
  <si>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</si>
  <si>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</si>
  <si>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</si>
  <si>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</si>
  <si>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</si>
  <si>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</si>
  <si>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</si>
  <si>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</si>
  <si>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</si>
  <si>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</si>
  <si>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</si>
  <si>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</si>
  <si>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</si>
  <si>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</si>
  <si>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</si>
  <si>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</si>
  <si>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</si>
  <si>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</si>
  <si>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</si>
  <si>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</si>
  <si>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</si>
  <si>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</si>
  <si>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</si>
  <si>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</si>
  <si>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</si>
  <si>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</si>
  <si>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</si>
  <si>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</si>
  <si>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</si>
  <si>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</si>
  <si>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</si>
  <si>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</si>
  <si>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</si>
  <si>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</si>
  <si>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</si>
  <si>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</si>
  <si>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</si>
  <si>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</si>
  <si>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</si>
  <si>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</si>
  <si>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</si>
  <si>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</si>
  <si>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</si>
  <si>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</si>
  <si>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</si>
  <si>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</si>
  <si>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</si>
  <si>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</si>
  <si>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</si>
  <si>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</si>
  <si>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</si>
  <si>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</si>
  <si>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</si>
  <si>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</si>
  <si>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</si>
  <si>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</si>
  <si>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</si>
  <si>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</si>
  <si>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</si>
  <si>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</si>
  <si>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</si>
  <si>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</si>
  <si>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</si>
  <si>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</si>
  <si>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</si>
  <si>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</si>
  <si>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</si>
  <si>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</si>
  <si>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</si>
  <si>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</si>
  <si>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</si>
  <si>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</si>
  <si>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</si>
  <si>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</si>
  <si>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</si>
  <si>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</si>
  <si>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</si>
  <si>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</si>
  <si>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</si>
  <si>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</si>
  <si>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</si>
  <si>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</si>
  <si>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</si>
  <si>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</si>
  <si>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</si>
  <si>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</si>
  <si>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</si>
  <si>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</si>
  <si>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</si>
  <si>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</si>
  <si>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</si>
  <si>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</si>
  <si>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</si>
  <si>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</si>
  <si>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</si>
  <si>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</si>
  <si>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</si>
  <si>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</si>
  <si>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</si>
  <si>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</si>
  <si>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</si>
  <si>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</si>
  <si>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</si>
  <si>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</si>
  <si>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</si>
  <si>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</si>
  <si>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</si>
  <si>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</si>
  <si>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</si>
  <si>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</si>
  <si>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</si>
  <si>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</si>
  <si>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</si>
  <si>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</si>
  <si>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</si>
  <si>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</si>
  <si>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</si>
  <si>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</si>
  <si>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</si>
  <si>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</si>
  <si>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</si>
  <si>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</si>
  <si>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</si>
  <si>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</si>
  <si>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</si>
  <si>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</si>
  <si>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</si>
  <si>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</si>
  <si>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</si>
  <si>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</si>
  <si>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</si>
  <si>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</si>
  <si>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</si>
  <si>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</si>
  <si>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</si>
  <si>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</si>
  <si>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</si>
  <si>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</si>
  <si>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</si>
  <si>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</si>
  <si>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</si>
  <si>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</si>
  <si>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</si>
  <si>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</si>
  <si>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</si>
  <si>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</si>
  <si>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</si>
  <si>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</si>
  <si>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</si>
  <si>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</si>
  <si>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</si>
  <si>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</si>
  <si>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</si>
  <si>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</si>
  <si>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</si>
  <si>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</si>
  <si>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</si>
  <si>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</si>
  <si>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</si>
  <si>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</si>
  <si>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</si>
  <si>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</si>
  <si>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</si>
  <si>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</si>
  <si>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</si>
  <si>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</si>
  <si>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</si>
  <si>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</si>
  <si>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</si>
  <si>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</si>
  <si>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</si>
  <si>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</si>
  <si>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</si>
  <si>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</si>
  <si>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</si>
  <si>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</si>
  <si>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</si>
  <si>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</si>
  <si>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</si>
  <si>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</si>
  <si>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</si>
  <si>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</si>
  <si>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</si>
  <si>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</si>
  <si>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</si>
  <si>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</si>
  <si>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</si>
  <si>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</si>
  <si>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</si>
  <si>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</si>
  <si>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</si>
  <si>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</si>
  <si>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</si>
  <si>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</si>
  <si>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</si>
  <si>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</si>
  <si>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</si>
  <si>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</si>
  <si>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</si>
  <si>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</si>
  <si>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</si>
  <si>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</si>
  <si>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</si>
  <si>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</si>
  <si>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</si>
  <si>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</si>
  <si>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</si>
  <si>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</si>
  <si>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</si>
  <si>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</si>
  <si>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</si>
  <si>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</si>
  <si>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</si>
  <si>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</si>
  <si>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</si>
  <si>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</si>
  <si>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</si>
  <si>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</si>
  <si>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</si>
  <si>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</si>
  <si>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</si>
  <si>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</si>
  <si>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</si>
  <si>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</si>
  <si>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</si>
  <si>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</si>
  <si>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</si>
  <si>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</si>
  <si>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</si>
  <si>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</si>
  <si>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</si>
  <si>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</si>
  <si>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</si>
  <si>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</si>
  <si>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</si>
  <si>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</si>
  <si>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</si>
  <si>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</si>
  <si>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</si>
  <si>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</si>
  <si>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</si>
  <si>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</si>
  <si>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</si>
  <si>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</si>
  <si>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</si>
  <si>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</si>
  <si>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</si>
  <si>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</si>
  <si>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</si>
  <si>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</si>
  <si>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</si>
  <si>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</si>
  <si>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</si>
  <si>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</si>
  <si>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</si>
  <si>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</si>
  <si>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</si>
  <si>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</si>
  <si>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</si>
  <si>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</si>
  <si>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</si>
  <si>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</si>
  <si>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</si>
  <si>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</si>
  <si>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</si>
  <si>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</si>
  <si>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</si>
  <si>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</si>
  <si>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</si>
  <si>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</si>
  <si>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</si>
  <si>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</si>
  <si>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</si>
  <si>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</si>
  <si>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</si>
  <si>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</si>
  <si>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</si>
  <si>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</si>
  <si>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</si>
  <si>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</si>
  <si>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</si>
  <si>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</si>
  <si>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</si>
  <si>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</si>
  <si>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</si>
  <si>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</si>
  <si>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</si>
  <si>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</si>
  <si>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</si>
  <si>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</si>
  <si>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</si>
  <si>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</si>
  <si>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</si>
  <si>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</si>
  <si>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</si>
  <si>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</si>
  <si>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</si>
  <si>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</si>
  <si>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</si>
  <si>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</si>
  <si>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</si>
  <si>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</si>
  <si>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</si>
  <si>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</si>
  <si>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</si>
  <si>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</si>
  <si>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</si>
  <si>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</si>
  <si>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</si>
  <si>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</si>
  <si>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</si>
  <si>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</si>
  <si>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</si>
  <si>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</si>
  <si>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</si>
  <si>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</si>
  <si>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</si>
  <si>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</si>
  <si>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</si>
  <si>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</si>
  <si>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</si>
  <si>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</si>
  <si>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</si>
  <si>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</si>
  <si>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</si>
  <si>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</si>
  <si>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</si>
  <si>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</si>
  <si>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</si>
  <si>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</si>
  <si>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</si>
  <si>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</si>
  <si>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</si>
  <si>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</si>
  <si>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</si>
  <si>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</si>
  <si>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</si>
  <si>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</si>
  <si>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</si>
  <si>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</si>
  <si>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</si>
  <si>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</si>
  <si>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</si>
  <si>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</si>
  <si>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</si>
  <si>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</si>
  <si>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</si>
  <si>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</si>
  <si>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</si>
  <si>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</si>
  <si>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</si>
  <si>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</si>
  <si>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</si>
  <si>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</si>
  <si>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</si>
  <si>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</si>
  <si>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</si>
  <si>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</si>
  <si>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</si>
  <si>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</si>
  <si>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</si>
  <si>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</si>
  <si>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</si>
  <si>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</si>
  <si>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</si>
  <si>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</si>
  <si>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</si>
  <si>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</si>
  <si>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</si>
  <si>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</si>
  <si>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</si>
  <si>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</si>
  <si>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</si>
  <si>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</si>
  <si>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</si>
  <si>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</si>
  <si>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</si>
  <si>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</si>
  <si>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</si>
  <si>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</si>
  <si>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</si>
  <si>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</si>
  <si>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</si>
  <si>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</si>
  <si>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</si>
  <si>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</si>
  <si>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</si>
  <si>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</si>
  <si>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</si>
  <si>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</si>
  <si>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</si>
  <si>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</si>
  <si>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</si>
  <si>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</si>
  <si>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</si>
  <si>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</si>
  <si>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</si>
  <si>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</si>
  <si>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</si>
  <si>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</si>
  <si>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</si>
  <si>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</si>
  <si>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</si>
  <si>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</si>
  <si>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</si>
  <si>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</si>
  <si>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</si>
  <si>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</si>
  <si>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</si>
  <si>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</si>
  <si>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</si>
  <si>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</si>
  <si>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</si>
  <si>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</si>
  <si>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</si>
  <si>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</si>
  <si>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</si>
  <si>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</si>
  <si>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</si>
  <si>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</si>
  <si>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</si>
  <si>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</si>
  <si>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</si>
  <si>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</si>
  <si>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</si>
  <si>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</si>
  <si>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</si>
  <si>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</si>
  <si>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</si>
  <si>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</si>
  <si>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</si>
  <si>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</si>
  <si>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</si>
  <si>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</si>
  <si>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</si>
  <si>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</si>
  <si>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</si>
  <si>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</si>
  <si>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</si>
  <si>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</si>
  <si>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</si>
  <si>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</si>
  <si>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</si>
  <si>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</si>
  <si>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</si>
  <si>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</si>
  <si>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</si>
  <si>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</si>
  <si>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</si>
  <si>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</si>
  <si>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</si>
  <si>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</si>
  <si>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</si>
  <si>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</si>
  <si>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</si>
  <si>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</si>
  <si>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</si>
  <si>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</si>
  <si>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</si>
  <si>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</si>
  <si>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</si>
  <si>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</si>
  <si>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</si>
  <si>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</si>
  <si>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</si>
  <si>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</si>
  <si>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</si>
  <si>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</si>
  <si>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</si>
  <si>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</si>
  <si>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</si>
  <si>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</si>
  <si>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</si>
  <si>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</si>
  <si>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</si>
  <si>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</si>
  <si>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</si>
  <si>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</si>
  <si>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</si>
  <si>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</si>
  <si>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</si>
  <si>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</si>
  <si>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</si>
  <si>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</si>
  <si>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</si>
  <si>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</si>
  <si>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</si>
  <si>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</si>
  <si>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</si>
  <si>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</si>
  <si>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</si>
  <si>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</si>
  <si>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</si>
  <si>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</si>
  <si>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</si>
  <si>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</si>
  <si>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</si>
  <si>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</si>
  <si>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</si>
  <si>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</si>
  <si>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</si>
  <si>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</si>
  <si>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</si>
  <si>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</si>
  <si>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</si>
  <si>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</si>
  <si>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</si>
  <si>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</si>
  <si>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</si>
  <si>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</si>
  <si>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</si>
  <si>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</si>
  <si>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</si>
  <si>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</si>
  <si>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</si>
  <si>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</si>
  <si>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</si>
  <si>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</si>
  <si>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</si>
  <si>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</si>
  <si>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</si>
  <si>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</si>
  <si>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</si>
  <si>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</si>
  <si>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</si>
  <si>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</si>
  <si>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</si>
  <si>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</si>
  <si>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</si>
  <si>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</si>
  <si>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</si>
  <si>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</si>
  <si>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</si>
  <si>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</si>
  <si>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</si>
  <si>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</si>
  <si>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</si>
  <si>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</si>
  <si>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</si>
  <si>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</si>
  <si>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</si>
  <si>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</si>
  <si>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</si>
  <si>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</si>
  <si>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</si>
  <si>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</si>
  <si>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</si>
  <si>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</si>
  <si>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</si>
  <si>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</si>
  <si>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</si>
  <si>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</si>
  <si>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</si>
  <si>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</si>
  <si>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</si>
  <si>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</si>
  <si>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</si>
  <si>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</si>
  <si>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</si>
  <si>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</si>
  <si>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</si>
  <si>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</si>
  <si>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</si>
  <si>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</si>
  <si>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</si>
  <si>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</si>
  <si>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</si>
  <si>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</si>
  <si>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</si>
  <si>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</si>
  <si>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</si>
  <si>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</si>
  <si>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</si>
  <si>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</si>
  <si>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</si>
  <si>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</si>
  <si>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</si>
  <si>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</si>
  <si>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</si>
  <si>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</si>
  <si>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</si>
  <si>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</si>
  <si>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</si>
  <si>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</si>
  <si>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</si>
  <si>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</si>
  <si>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</si>
  <si>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</si>
  <si>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</si>
  <si>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</si>
  <si>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</si>
  <si>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</si>
  <si>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</si>
  <si>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</si>
  <si>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</si>
  <si>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</si>
  <si>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</si>
  <si>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</si>
  <si>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</si>
  <si>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</si>
  <si>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</si>
  <si>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</si>
  <si>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</si>
  <si>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</si>
  <si>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</si>
  <si>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</si>
  <si>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</si>
  <si>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</si>
  <si>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</si>
  <si>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</si>
  <si>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</si>
  <si>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</si>
  <si>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</si>
  <si>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</si>
  <si>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</si>
  <si>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</si>
  <si>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</si>
  <si>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</si>
  <si>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</si>
  <si>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</si>
  <si>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</si>
  <si>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</si>
  <si>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</si>
  <si>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</si>
  <si>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</si>
  <si>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</si>
  <si>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</si>
  <si>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</si>
  <si>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</si>
  <si>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</si>
  <si>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</si>
  <si>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</si>
  <si>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</si>
  <si>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</si>
  <si>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</si>
  <si>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</si>
  <si>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</si>
  <si>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</si>
  <si>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</si>
  <si>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</si>
  <si>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</si>
  <si>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</si>
  <si>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</si>
  <si>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</si>
  <si>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</si>
  <si>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</si>
  <si>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</si>
  <si>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</si>
  <si>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</si>
  <si>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</si>
  <si>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</si>
  <si>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</si>
  <si>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</si>
  <si>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</si>
  <si>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</si>
  <si>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</si>
  <si>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</si>
  <si>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</si>
  <si>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</si>
  <si>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</si>
  <si>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</si>
  <si>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</si>
  <si>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</si>
  <si>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</si>
  <si>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</si>
  <si>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</si>
  <si>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</si>
  <si>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</si>
  <si>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</si>
  <si>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</si>
  <si>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</si>
  <si>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</si>
  <si>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</si>
  <si>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</si>
  <si>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</si>
  <si>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</si>
  <si>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</si>
  <si>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</si>
  <si>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</si>
  <si>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</si>
  <si>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</si>
  <si>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</si>
  <si>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</si>
  <si>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</si>
  <si>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</si>
  <si>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</si>
  <si>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</si>
  <si>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</si>
  <si>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</si>
  <si>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</si>
  <si>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</si>
  <si>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</si>
  <si>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</si>
  <si>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</si>
  <si>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</si>
  <si>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</si>
  <si>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</si>
  <si>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</si>
  <si>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</si>
  <si>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</si>
  <si>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</si>
  <si>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</si>
  <si>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</si>
  <si>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</si>
  <si>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</si>
  <si>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</si>
  <si>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</si>
  <si>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</si>
  <si>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</si>
  <si>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</si>
  <si>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</si>
  <si>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</si>
  <si>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</si>
  <si>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</si>
  <si>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</si>
  <si>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</si>
  <si>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</si>
  <si>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</si>
  <si>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</si>
  <si>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</si>
  <si>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</si>
  <si>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</si>
  <si>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</si>
  <si>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</si>
  <si>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</si>
  <si>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</si>
  <si>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</si>
  <si>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</si>
  <si>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</si>
  <si>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</si>
  <si>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</si>
  <si>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</si>
  <si>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</si>
  <si>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</si>
  <si>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</si>
  <si>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</si>
  <si>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</si>
  <si>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</si>
  <si>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</si>
  <si>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</si>
  <si>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</si>
  <si>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</si>
  <si>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</si>
  <si>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</si>
  <si>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</si>
  <si>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</si>
  <si>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</si>
  <si>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</si>
  <si>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</si>
  <si>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</si>
  <si>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</si>
  <si>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</si>
  <si>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</si>
  <si>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</si>
  <si>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</si>
  <si>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</si>
  <si>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</si>
  <si>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</si>
  <si>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</si>
  <si>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</si>
  <si>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</si>
  <si>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</si>
  <si>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</si>
  <si>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</si>
  <si>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</si>
  <si>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</si>
  <si>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</si>
  <si>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</si>
  <si>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</si>
  <si>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</si>
  <si>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</si>
  <si>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</si>
  <si>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</si>
  <si>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</si>
  <si>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</si>
  <si>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</si>
  <si>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</si>
  <si>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</si>
  <si>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</si>
  <si>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</si>
  <si>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</si>
  <si>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</si>
  <si>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</si>
  <si>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</si>
  <si>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</si>
  <si>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</si>
  <si>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</si>
  <si>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</si>
  <si>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</si>
  <si>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</si>
  <si>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</si>
  <si>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</si>
  <si>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</si>
  <si>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</si>
  <si>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</si>
  <si>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</si>
  <si>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</si>
  <si>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</si>
  <si>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</si>
  <si>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</si>
  <si>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</si>
  <si>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</si>
  <si>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</si>
  <si>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</si>
  <si>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</t>
  </si>
  <si>
    <t xml:space="preserve">MC1 10:30, equipe em deslocamento 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</si>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</sst>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BD326" activePane="bottomRight" state="frozen"/>
      <selection pane="bottomRight" activeCell="BJ329" sqref="BJ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570</v>
      </c>
      <c r="I345" s="173" t="s">
        <v>570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TOM2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1871</v>
      </c>
      <c r="X354" s="216" t="s">
        <v>964</v>
      </c>
      <c r="Y354" s="158"/>
      <c r="Z354" s="158"/>
      <c r="AA354" s="83" t="s">
        <v>1872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W5046020</v>
      </c>
      <c r="B355" s="171">
        <v>46020</v>
      </c>
      <c r="C355" s="8">
        <f>IF(BS_CONTROLE[[#This Row],[DATA]]="","",WEEKNUM(BS_CONTROLE[[#This Row],[DATA]]))</f>
        <v>53</v>
      </c>
      <c r="D355" s="51" t="s">
        <v>835</v>
      </c>
      <c r="E355" s="310">
        <v>337</v>
      </c>
      <c r="F355" s="172" t="s">
        <v>622</v>
      </c>
      <c r="G355" s="9" t="str">
        <f>IF(D355="","*",VLOOKUP(F355,BS_ATIVIDADE[#All],3,FALSE))</f>
        <v>OUTROS</v>
      </c>
      <c r="H355" s="173" t="s">
        <v>264</v>
      </c>
      <c r="I355" s="173" t="s">
        <v>568</v>
      </c>
      <c r="J355" s="215">
        <v>74</v>
      </c>
      <c r="K355" s="215">
        <v>217</v>
      </c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5" s="173">
        <v>0.33333333333333331</v>
      </c>
      <c r="P355" s="173">
        <v>4.1666666666666664E-2</v>
      </c>
      <c r="Q355" s="83">
        <v>1</v>
      </c>
      <c r="R355" s="10" t="str">
        <f>IFERROR(_xlfn.XLOOKUP(F355, BS_ATIVIDADE[ATIVIDADE],BS_ATIVIDADE[UNIDADE] ), "*")</f>
        <v>BINÁRIO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BASE_MAPA!$I$2:$I$359), "ERRO")</f>
        <v>MARCO INICIAL - ALTO ARAGUAIA</v>
      </c>
      <c r="V355" s="196" t="s">
        <v>1787</v>
      </c>
      <c r="W355" s="173" t="s">
        <v>1873</v>
      </c>
      <c r="X355" s="216" t="s">
        <v>964</v>
      </c>
      <c r="Y355" s="158"/>
      <c r="Z355" s="158"/>
      <c r="AA355" s="83" t="s">
        <v>1874</v>
      </c>
      <c r="AB355" s="70" t="s">
        <v>956</v>
      </c>
      <c r="AC355" s="70" t="s">
        <v>608</v>
      </c>
      <c r="AD355" s="173">
        <v>0.29166666666666669</v>
      </c>
      <c r="AE355" s="83">
        <v>7671</v>
      </c>
      <c r="AF355" s="83">
        <v>9322</v>
      </c>
      <c r="AG355" s="83"/>
      <c r="AH355" s="48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76" t="str">
        <f>IF(BS_CONTROLE[[#This Row],[Local - Partida]]=0, "-", BS_CONTROLE[[#This Row],[Local - Partida]])</f>
        <v>TCS2</v>
      </c>
      <c r="AL355" s="276" t="str">
        <f>IF(BS_CONTROLE[[#This Row],[Local - Encerramento]]=0, "-", BS_CONTROLE[[#This Row],[Local - Encerramento]])</f>
        <v>TOM</v>
      </c>
      <c r="AM355" s="276" t="str">
        <f>IF(BS_CONTROLE[[#This Row],[Entre - Estações]]=0, "-", BS_CONTROLE[[#This Row],[Entre - Estações]])</f>
        <v>TID-TVI</v>
      </c>
      <c r="AN355" s="276" t="str">
        <f>IF(BS_CONTROLE[[#This Row],[SB]]=0, "-", BS_CONTROLE[[#This Row],[SB]])</f>
        <v>213TVI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217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BINÁRIO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23" t="str">
        <f t="shared" si="11"/>
        <v/>
      </c>
    </row>
    <row r="356" spans="1:72">
      <c r="A356" s="50" t="str">
        <f>D356&amp;B356</f>
        <v>V8646020</v>
      </c>
      <c r="B356" s="171">
        <v>46020</v>
      </c>
      <c r="C356" s="8">
        <f>IF(BS_CONTROLE[[#This Row],[DATA]]="","",WEEKNUM(BS_CONTROLE[[#This Row],[DATA]]))</f>
        <v>53</v>
      </c>
      <c r="D356" s="51" t="s">
        <v>817</v>
      </c>
      <c r="E356" s="310">
        <v>338</v>
      </c>
      <c r="F356" s="172" t="s">
        <v>714</v>
      </c>
      <c r="G356" s="9" t="str">
        <f>IF(D356="","*",VLOOKUP(F356,BS_ATIVIDADE[#All],3,FALSE))</f>
        <v>MECANIZAÇÃO - SOCADORA</v>
      </c>
      <c r="H356" s="173" t="s">
        <v>570</v>
      </c>
      <c r="I356" s="173" t="s">
        <v>570</v>
      </c>
      <c r="J356" s="215">
        <v>74</v>
      </c>
      <c r="K356" s="215">
        <v>483</v>
      </c>
      <c r="L356" s="83">
        <v>485</v>
      </c>
      <c r="M356" s="202" t="s">
        <v>589</v>
      </c>
      <c r="N356" s="202" t="s">
        <v>590</v>
      </c>
      <c r="O356" s="173">
        <v>0.39583333333333331</v>
      </c>
      <c r="P356" s="173">
        <v>8.3333333333333329E-2</v>
      </c>
      <c r="Q356" s="83">
        <v>1020</v>
      </c>
      <c r="R356" s="10" t="str">
        <f>IFERROR(_xlfn.XLOOKUP(F356, BS_ATIVIDADE[ATIVIDADE],BS_ATIVIDADE[UNIDADE] ), "*")</f>
        <v>M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MECANIZAÇÃO - SOCADORA</v>
      </c>
      <c r="AJ356" s="9" t="str">
        <f>IF(D356="","*",VLOOKUP(AI356,BS_ATIVIDADE[#Data],3,FALSE))</f>
        <v>MECANIZAÇÃO - SOCADORA</v>
      </c>
      <c r="AK356" s="276" t="str">
        <f>IF(BS_CONTROLE[[#This Row],[Local - Partida]]=0, "-", BS_CONTROLE[[#This Row],[Local - Partida]])</f>
        <v>TOM2</v>
      </c>
      <c r="AL356" s="276" t="str">
        <f>IF(BS_CONTROLE[[#This Row],[Local - Encerramento]]=0, "-", BS_CONTROLE[[#This Row],[Local - Encerramento]])</f>
        <v>TOM2</v>
      </c>
      <c r="AM356" s="276" t="str">
        <f>IF(BS_CONTROLE[[#This Row],[Entre - Estações]]=0, "-", BS_CONTROLE[[#This Row],[Entre - Estações]])</f>
        <v>TBR-TGR</v>
      </c>
      <c r="AN356" s="276" t="str">
        <f>IF(BS_CONTROLE[[#This Row],[SB]]=0, "-", BS_CONTROLE[[#This Row],[SB]])</f>
        <v>TBR487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483</v>
      </c>
      <c r="AQ356" s="278">
        <f>IF(BS_CONTROLE[[#This Row],[KM - Fim]]=0, "-", BS_CONTROLE[[#This Row],[KM - Fim]])</f>
        <v>485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M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N9846020</v>
      </c>
      <c r="B357" s="171">
        <v>46020</v>
      </c>
      <c r="C357" s="8">
        <f>IF(BS_CONTROLE[[#This Row],[DATA]]="","",WEEKNUM(BS_CONTROLE[[#This Row],[DATA]]))</f>
        <v>53</v>
      </c>
      <c r="D357" s="51" t="s">
        <v>1875</v>
      </c>
      <c r="E357" s="310">
        <v>339</v>
      </c>
      <c r="F357" s="172" t="s">
        <v>622</v>
      </c>
      <c r="G357" s="9" t="str">
        <f>IF(D357="","*",VLOOKUP(F357,BS_ATIVIDADE[#All],3,FALSE))</f>
        <v>OUTROS</v>
      </c>
      <c r="H357" s="173" t="s">
        <v>518</v>
      </c>
      <c r="I357" s="173" t="s">
        <v>1771</v>
      </c>
      <c r="J357" s="215">
        <v>78</v>
      </c>
      <c r="K357" s="215">
        <v>334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7" s="173">
        <v>0.375</v>
      </c>
      <c r="P357" s="173">
        <v>4.1666666666666664E-2</v>
      </c>
      <c r="Q357" s="83">
        <v>1</v>
      </c>
      <c r="R357" s="10" t="str">
        <f>IFERROR(_xlfn.XLOOKUP(F357, BS_ATIVIDADE[ATIVIDADE],BS_ATIVIDADE[UNIDADE] ), "*")</f>
        <v>BINÁRIO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BASE_MAPA!$I$2:$I$359), "ERRO")</f>
        <v>ITIRAPINA - BAURU</v>
      </c>
      <c r="V357" s="196" t="s">
        <v>1876</v>
      </c>
      <c r="W357" s="173" t="s">
        <v>1877</v>
      </c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76" t="str">
        <f>IF(BS_CONTROLE[[#This Row],[Local - Partida]]=0, "-", BS_CONTROLE[[#This Row],[Local - Partida]])</f>
        <v>ZTP</v>
      </c>
      <c r="AL357" s="276" t="str">
        <f>IF(BS_CONTROLE[[#This Row],[Local - Encerramento]]=0, "-", BS_CONTROLE[[#This Row],[Local - Encerramento]])</f>
        <v>ZTO</v>
      </c>
      <c r="AM357" s="276" t="str">
        <f>IF(BS_CONTROLE[[#This Row],[Entre - Estações]]=0, "-", BS_CONTROLE[[#This Row],[Entre - Estações]])</f>
        <v>ZAY-ZTP</v>
      </c>
      <c r="AN357" s="276" t="str">
        <f>IF(BS_CONTROLE[[#This Row],[SB]]=0, "-", BS_CONTROLE[[#This Row],[SB]])</f>
        <v>ZAYZTP</v>
      </c>
      <c r="AO357" s="277">
        <f>IF(BS_CONTROLE[[#This Row],[SUB]]=0, "-", BS_CONTROLE[[#This Row],[SUB]])</f>
        <v>78</v>
      </c>
      <c r="AP357" s="278">
        <f>IF(BS_CONTROLE[[#This Row],[KM - Inicio]]=0, "-", BS_CONTROLE[[#This Row],[KM - Inicio]])</f>
        <v>334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BINÁRIO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BASE_MAPA!$I$2:$I$359), "ERRO")</f>
        <v>ITIRAPINA - BAURU</v>
      </c>
      <c r="BF357" s="279" t="str">
        <f>IF(BS_CONTROLE[[#This Row],[Responsavel pelo boletim]]=0, "-", BS_CONTROLE[[#This Row],[Responsavel pelo boletim]])</f>
        <v>Evandro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1878</v>
      </c>
      <c r="D5" s="386"/>
      <c r="E5" s="386"/>
      <c r="F5" s="386"/>
      <c r="G5" s="386"/>
      <c r="H5" s="386"/>
      <c r="I5" s="386"/>
      <c r="J5" s="387"/>
      <c r="K5" s="388" t="s">
        <v>1879</v>
      </c>
      <c r="L5" s="389"/>
      <c r="M5" s="389"/>
      <c r="N5" s="389"/>
      <c r="O5" s="390" t="s">
        <v>1880</v>
      </c>
      <c r="P5" s="391"/>
      <c r="Q5" s="392"/>
    </row>
    <row r="6" spans="1:17" s="93" customFormat="1" ht="15.75" customHeight="1">
      <c r="A6" s="87" t="s">
        <v>1881</v>
      </c>
      <c r="B6" s="94" t="s">
        <v>1882</v>
      </c>
      <c r="C6" s="95" t="s">
        <v>1171</v>
      </c>
      <c r="D6" s="96" t="s">
        <v>1172</v>
      </c>
      <c r="E6" s="95" t="s">
        <v>1883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1884</v>
      </c>
      <c r="M6" s="139" t="s">
        <v>627</v>
      </c>
      <c r="N6" s="140" t="s">
        <v>1166</v>
      </c>
      <c r="O6" s="244" t="s">
        <v>1209</v>
      </c>
      <c r="P6" s="157"/>
      <c r="Q6" s="192" t="s">
        <v>1885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 xml:space="preserve">MC1 10:30, equipe em deslocamento 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TOM2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1886</v>
      </c>
      <c r="W1" s="398"/>
      <c r="X1" s="398"/>
      <c r="Y1" s="104"/>
    </row>
    <row r="2" spans="1:25" s="100" customFormat="1" ht="11.25" customHeight="1">
      <c r="A2" s="105" t="s">
        <v>1887</v>
      </c>
      <c r="B2" s="105" t="s">
        <v>1882</v>
      </c>
      <c r="C2" s="105" t="s">
        <v>603</v>
      </c>
      <c r="D2" s="106" t="s">
        <v>1171</v>
      </c>
      <c r="E2" s="106" t="s">
        <v>1172</v>
      </c>
      <c r="F2" s="106" t="s">
        <v>1881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1888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TOM2</v>
      </c>
      <c r="J343" s="110" t="str">
        <f>IF(FN_MC!I345="","*",FN_MC!I345)</f>
        <v>TOM2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Oportunidade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TMI-TCS</v>
      </c>
      <c r="F353" s="110">
        <f>IF(FN_MC!B355="","*",FN_MC!B355)</f>
        <v>46020</v>
      </c>
      <c r="G353" s="110" t="str">
        <f>IF(FN_MC!D355="","*",FN_MC!D355)</f>
        <v>W50</v>
      </c>
      <c r="H353" s="110" t="str">
        <f>IF(FN_MC!F355="","*",FN_MC!F355)</f>
        <v>DESLOCAMENTO</v>
      </c>
      <c r="I353" s="110" t="str">
        <f>IF(FN_MC!H355="","*",FN_MC!H355)</f>
        <v>TCS2</v>
      </c>
      <c r="J353" s="110" t="str">
        <f>IF(FN_MC!I355="","*",FN_MC!I355)</f>
        <v>TOM</v>
      </c>
      <c r="K353" s="110" t="str">
        <f>IF(FN_MC!M355="","*",FN_MC!M355)</f>
        <v>TID-TVI</v>
      </c>
      <c r="L353" s="110" t="str">
        <f>IF(FN_MC!N355="","*",FN_MC!N355)</f>
        <v>213TVI</v>
      </c>
      <c r="M353" s="111">
        <f>IF(FN_MC!J355="","*",FN_MC!J355)</f>
        <v>74</v>
      </c>
      <c r="N353" s="288">
        <f>IF(FN_MC!K355="","*",FN_MC!K355)</f>
        <v>217</v>
      </c>
      <c r="O353" s="288" t="str">
        <f>IF(FN_MC!L355="","*",FN_MC!L355)</f>
        <v>-</v>
      </c>
      <c r="P353" s="111"/>
      <c r="Q353" s="128">
        <f>IF(FN_MC!O355="","*",FN_MC!O355)</f>
        <v>0.33333333333333331</v>
      </c>
      <c r="R353" s="128">
        <f>IF(FN_MC!P355="","*",FN_MC!P355)</f>
        <v>4.1666666666666664E-2</v>
      </c>
      <c r="S353" s="110" t="str">
        <f>IF(FN_MC!Q355="","*",CONCATENATE(FN_MC!Q355," ",FN_MC!R355))</f>
        <v>1 BINÁRIO</v>
      </c>
      <c r="T353" s="110" t="str">
        <f>IF(FN_MC!V355="","*",FN_MC!V355)</f>
        <v>Cleyton</v>
      </c>
      <c r="U353" s="110" t="str">
        <f>IF(FN_MC!W355="","*",FN_MC!W355)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V86</v>
      </c>
      <c r="H354" s="110" t="str">
        <f>IF(FN_MC!F356="","*",FN_MC!F356)</f>
        <v>MECANIZAÇÃO - SOCADORA</v>
      </c>
      <c r="I354" s="110" t="str">
        <f>IF(FN_MC!H356="","*",FN_MC!H356)</f>
        <v>TOM2</v>
      </c>
      <c r="J354" s="110" t="str">
        <f>IF(FN_MC!I356="","*",FN_MC!I356)</f>
        <v>TOM2</v>
      </c>
      <c r="K354" s="110" t="str">
        <f>IF(FN_MC!M356="","*",FN_MC!M356)</f>
        <v>TBR-TGR</v>
      </c>
      <c r="L354" s="110" t="str">
        <f>IF(FN_MC!N356="","*",FN_MC!N356)</f>
        <v>TBR487</v>
      </c>
      <c r="M354" s="111">
        <f>IF(FN_MC!J356="","*",FN_MC!J356)</f>
        <v>74</v>
      </c>
      <c r="N354" s="288">
        <f>IF(FN_MC!K356="","*",FN_MC!K356)</f>
        <v>483</v>
      </c>
      <c r="O354" s="288">
        <f>IF(FN_MC!L356="","*",FN_MC!L356)</f>
        <v>485</v>
      </c>
      <c r="P354" s="111"/>
      <c r="Q354" s="128">
        <f>IF(FN_MC!O356="","*",FN_MC!O356)</f>
        <v>0.39583333333333331</v>
      </c>
      <c r="R354" s="128">
        <f>IF(FN_MC!P356="","*",FN_MC!P356)</f>
        <v>8.3333333333333329E-2</v>
      </c>
      <c r="S354" s="110" t="str">
        <f>IF(FN_MC!Q356="","*",CONCATENATE(FN_MC!Q356," ",FN_MC!R356))</f>
        <v>1020 M</v>
      </c>
      <c r="T354" s="110" t="str">
        <f>IF(FN_MC!V356="","*",FN_MC!V356)</f>
        <v>*</v>
      </c>
      <c r="U354" s="110" t="str">
        <f>IF(FN_MC!W356="","*",FN_MC!W356)</f>
        <v>*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MALHA CENTRAL</v>
      </c>
      <c r="E355" s="110" t="str">
        <f>IF(FN_MC!T357="","*",FN_MC!T357)</f>
        <v>RAMAL</v>
      </c>
      <c r="F355" s="110">
        <f>IF(FN_MC!B357="","*",FN_MC!B357)</f>
        <v>46020</v>
      </c>
      <c r="G355" s="110" t="str">
        <f>IF(FN_MC!D357="","*",FN_MC!D357)</f>
        <v>N98</v>
      </c>
      <c r="H355" s="110" t="str">
        <f>IF(FN_MC!F357="","*",FN_MC!F357)</f>
        <v>DESLOCAMENTO</v>
      </c>
      <c r="I355" s="110" t="str">
        <f>IF(FN_MC!H357="","*",FN_MC!H357)</f>
        <v>ZTP</v>
      </c>
      <c r="J355" s="110" t="str">
        <f>IF(FN_MC!I357="","*",FN_MC!I357)</f>
        <v>ZTO</v>
      </c>
      <c r="K355" s="110" t="str">
        <f>IF(FN_MC!M357="","*",FN_MC!M357)</f>
        <v>ZAY-ZTP</v>
      </c>
      <c r="L355" s="110" t="str">
        <f>IF(FN_MC!N357="","*",FN_MC!N357)</f>
        <v>ZAYZTP</v>
      </c>
      <c r="M355" s="111">
        <f>IF(FN_MC!J357="","*",FN_MC!J357)</f>
        <v>78</v>
      </c>
      <c r="N355" s="288">
        <f>IF(FN_MC!K357="","*",FN_MC!K357)</f>
        <v>334</v>
      </c>
      <c r="O355" s="288" t="str">
        <f>IF(FN_MC!L357="","*",FN_MC!L357)</f>
        <v>-</v>
      </c>
      <c r="P355" s="111"/>
      <c r="Q355" s="128">
        <f>IF(FN_MC!O357="","*",FN_MC!O357)</f>
        <v>0.375</v>
      </c>
      <c r="R355" s="128">
        <f>IF(FN_MC!P357="","*",FN_MC!P357)</f>
        <v>4.1666666666666664E-2</v>
      </c>
      <c r="S355" s="110" t="str">
        <f>IF(FN_MC!Q357="","*",CONCATENATE(FN_MC!Q357," ",FN_MC!R357))</f>
        <v>1 BINÁRIO</v>
      </c>
      <c r="T355" s="110" t="str">
        <f>IF(FN_MC!V357="","*",FN_MC!V357)</f>
        <v>Evandro</v>
      </c>
      <c r="U355" s="110" t="str">
        <f>IF(FN_MC!W357="","*",FN_MC!W357)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1889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1890</v>
      </c>
      <c r="C2" s="95" t="s">
        <v>1157</v>
      </c>
      <c r="D2" s="95" t="s">
        <v>596</v>
      </c>
      <c r="E2" s="95" t="s">
        <v>1891</v>
      </c>
      <c r="F2" s="95" t="s">
        <v>1892</v>
      </c>
      <c r="G2" s="95" t="s">
        <v>1893</v>
      </c>
      <c r="H2" s="95" t="s">
        <v>1894</v>
      </c>
      <c r="I2" s="95" t="s">
        <v>1895</v>
      </c>
      <c r="J2" s="95" t="s">
        <v>1896</v>
      </c>
      <c r="K2" s="131" t="s">
        <v>1897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TBR-TGR</v>
      </c>
      <c r="G343" s="121" t="str">
        <f>IF(FN_MC!I345="","*",FN_MC!I345)</f>
        <v>TOM2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IF(FN_MC!Y355="","*",FN_MC!Y355)</f>
        <v>*</v>
      </c>
      <c r="C354" s="121">
        <f>IF(FN_MC!B355="","*",FN_MC!B355)</f>
        <v>46020</v>
      </c>
      <c r="D354" s="121" t="str">
        <f>IF(FN_MC!D355="","*",FN_MC!D355)</f>
        <v>W50</v>
      </c>
      <c r="E354" s="121" t="str">
        <f>IF(FN_MC!H355="","*",FN_MC!H355)</f>
        <v>TCS2</v>
      </c>
      <c r="F354" s="137" t="str">
        <f>IF(FN_MC!M355="","*",FN_MC!M355)</f>
        <v>TID-TVI</v>
      </c>
      <c r="G354" s="121" t="str">
        <f>IF(FN_MC!I355="","*",FN_MC!I355)</f>
        <v>TOM</v>
      </c>
      <c r="H354" s="121" t="str">
        <f>IF(FN_MC!AB355="","*",FN_MC!AB355)</f>
        <v>FIXO</v>
      </c>
      <c r="I354" s="121" t="str">
        <f>IF(FN_MC!AC355="","*",FN_MC!AC355)</f>
        <v>-</v>
      </c>
      <c r="J354" s="122" t="str">
        <f>IF(FN_MC!AA355="","*",FN_MC!AA355)</f>
        <v>2 (Eder e Anderson)</v>
      </c>
      <c r="K354" s="134">
        <f>IF(FN_MC!AD355="","*",FN_MC!AD355)</f>
        <v>0.29166666666666669</v>
      </c>
    </row>
    <row r="355" spans="2:11" s="123" customFormat="1" hidden="1">
      <c r="B355" s="120" t="str">
        <f>IF(FN_MC!Y356="","*",FN_MC!Y356)</f>
        <v>*</v>
      </c>
      <c r="C355" s="121">
        <f>IF(FN_MC!B356="","*",FN_MC!B356)</f>
        <v>46020</v>
      </c>
      <c r="D355" s="121" t="str">
        <f>IF(FN_MC!D356="","*",FN_MC!D356)</f>
        <v>V86</v>
      </c>
      <c r="E355" s="121" t="str">
        <f>IF(FN_MC!H356="","*",FN_MC!H356)</f>
        <v>TOM2</v>
      </c>
      <c r="F355" s="137" t="str">
        <f>IF(FN_MC!M356="","*",FN_MC!M356)</f>
        <v>TBR-TGR</v>
      </c>
      <c r="G355" s="121" t="str">
        <f>IF(FN_MC!I356="","*",FN_MC!I356)</f>
        <v>TOM2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>
        <f>IF(FN_MC!B357="","*",FN_MC!B357)</f>
        <v>46020</v>
      </c>
      <c r="D356" s="121" t="str">
        <f>IF(FN_MC!D357="","*",FN_MC!D357)</f>
        <v>N98</v>
      </c>
      <c r="E356" s="121" t="str">
        <f>IF(FN_MC!H357="","*",FN_MC!H357)</f>
        <v>ZTP</v>
      </c>
      <c r="F356" s="137" t="str">
        <f>IF(FN_MC!M357="","*",FN_MC!M357)</f>
        <v>ZAY-ZTP</v>
      </c>
      <c r="G356" s="121" t="str">
        <f>IF(FN_MC!I357="","*",FN_MC!I357)</f>
        <v>ZTO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844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844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835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835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2025-12-26T12:46:12Z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