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448" documentId="8_{B6337239-1A00-434D-AAD0-422EA1FEB5AE}" xr6:coauthVersionLast="47" xr6:coauthVersionMax="47" xr10:uidLastSave="{4B8C4AAB-2F1A-466B-BD9D-421145C9F09C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9" i="1" l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M105" i="1" a="1"/>
  <c r="M105" i="1" s="1"/>
  <c r="AM105" i="1" s="1"/>
  <c r="N105" i="1" a="1"/>
  <c r="N105" i="1" s="1"/>
  <c r="AN105" i="1" s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M106" i="1" a="1"/>
  <c r="M106" i="1" s="1"/>
  <c r="N106" i="1" a="1"/>
  <c r="N106" i="1" s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M111" i="1" a="1"/>
  <c r="M111" i="1" s="1"/>
  <c r="N111" i="1" a="1"/>
  <c r="N111" i="1" s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M112" i="1" a="1"/>
  <c r="M112" i="1" s="1"/>
  <c r="N112" i="1" a="1"/>
  <c r="N112" i="1" s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<sst xmlns="http://schemas.openxmlformats.org/spreadsheetml/2006/main" count="5882" uniqueCount="1468">
  <si>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</si>
  <si>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</si>
  <si>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</si>
  <si>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</si>
  <si>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</si>
  <si>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</si>
  <si>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</si>
  <si>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</si>
  <si>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</si>
  <si>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</si>
  <si>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</si>
  <si>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</si>
  <si>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</si>
  <si>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</si>
  <si>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</si>
  <si>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</si>
  <si>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</si>
  <si>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</si>
  <si>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</si>
  <si>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</si>
  <si>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</si>
  <si>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</si>
  <si>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</si>
  <si>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</si>
  <si>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</si>
  <si>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</si>
  <si>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</si>
  <si>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</si>
  <si>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</si>
  <si>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</si>
  <si>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</si>
  <si>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</si>
  <si>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</si>
  <si>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</si>
  <si>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</si>
  <si>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</si>
  <si>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</si>
  <si>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</si>
  <si>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</si>
  <si>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</si>
  <si>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</si>
  <si>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</si>
  <si>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</si>
  <si>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</si>
  <si>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</si>
  <si>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</si>
  <si>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</si>
  <si>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</si>
  <si>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</si>
  <si>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</si>
  <si>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</si>
  <si>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</si>
  <si>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</si>
  <si>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</si>
  <si>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</si>
  <si>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</si>
  <si>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</si>
  <si>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</si>
  <si>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</si>
  <si>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</si>
  <si>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</si>
  <si>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</si>
  <si>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</si>
  <si>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</si>
  <si>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</si>
  <si>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</si>
  <si>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</si>
  <si>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</si>
  <si>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</si>
  <si>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</si>
  <si>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</si>
  <si>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</si>
  <si>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</si>
  <si>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</si>
  <si>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</si>
  <si>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</si>
  <si>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</si>
  <si>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</si>
  <si>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</si>
  <si>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</si>
  <si>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</si>
  <si>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</si>
  <si>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</si>
  <si>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</si>
  <si>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</si>
  <si>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</si>
  <si>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</si>
  <si>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</si>
  <si>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</si>
  <si>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</si>
  <si>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</si>
  <si>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</si>
  <si>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</si>
  <si>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</si>
  <si>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</si>
  <si>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</si>
  <si>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</si>
  <si>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</si>
  <si>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</si>
  <si>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</si>
  <si>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</si>
  <si>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</si>
  <si>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</si>
  <si>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</si>
  <si>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</si>
  <si>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</si>
  <si>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</si>
  <si>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</si>
  <si>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</si>
  <si>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</si>
  <si>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</si>
  <si>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</si>
  <si>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</si>
  <si>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</si>
  <si>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</si>
  <si>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</si>
  <si>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</si>
  <si>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</si>
  <si>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</si>
  <si>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</si>
  <si>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</si>
  <si>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</si>
  <si>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</si>
  <si>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</si>
  <si>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</si>
  <si>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</si>
  <si>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</si>
  <si>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</si>
  <si>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</si>
  <si>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</si>
  <si>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</si>
  <si>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</si>
  <si>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</si>
  <si>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</si>
  <si>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</si>
  <si>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</si>
  <si>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</si>
  <si>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</si>
  <si>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</si>
  <si>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</si>
  <si>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</si>
  <si>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</si>
  <si>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</si>
  <si>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</si>
  <si>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</si>
  <si>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</si>
  <si>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</si>
  <si>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</si>
  <si>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</si>
  <si>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</si>
  <si>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</si>
  <si>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</si>
  <si>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</si>
  <si>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</si>
  <si>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</si>
  <si>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</si>
  <si>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</si>
  <si>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</si>
  <si>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</si>
  <si>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</si>
  <si>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</si>
  <si>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</si>
  <si>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</si>
  <si>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</si>
  <si>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</si>
  <si>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</si>
  <si>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</si>
  <si>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</si>
  <si>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</si>
  <si>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</si>
  <si>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</si>
  <si>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</si>
  <si>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</si>
  <si>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</si>
  <si>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</si>
  <si>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</si>
  <si>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</si>
  <si>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</si>
  <si>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</si>
  <si>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</si>
  <si>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</si>
  <si>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</si>
  <si>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</si>
  <si>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</si>
  <si>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</si>
  <si>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</si>
  <si>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</si>
  <si>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</si>
  <si>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</si>
  <si>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</si>
  <si>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</si>
  <si>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</si>
  <si>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</si>
  <si>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</si>
  <si>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</si>
  <si>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</si>
  <si>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</si>
  <si>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</si>
  <si>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</si>
  <si>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</si>
  <si>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</si>
  <si>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</si>
  <si>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</si>
  <si>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</si>
  <si>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</si>
  <si>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</si>
  <si>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</si>
  <si>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</si>
  <si>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</si>
  <si>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</si>
  <si>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</si>
  <si>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</si>
  <si>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</si>
  <si>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</si>
  <si>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</si>
  <si>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</si>
  <si>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</si>
  <si>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</si>
  <si>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</si>
  <si>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</si>
  <si>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</si>
  <si>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</si>
  <si>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</si>
  <si>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</si>
  <si>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</si>
  <si>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</si>
  <si>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</si>
  <si>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</si>
  <si>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</si>
  <si>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</si>
  <si>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</si>
  <si>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</si>
  <si>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</si>
  <si>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</si>
  <si>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</si>
  <si>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</si>
  <si>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</si>
  <si>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</si>
  <si>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</si>
  <si>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</si>
  <si>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</si>
  <si>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</si>
  <si>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</si>
  <si>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</si>
  <si>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</si>
  <si>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</si>
  <si>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</si>
  <si>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</si>
  <si>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</si>
  <si>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</si>
  <si>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</si>
  <si>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</si>
  <si>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</si>
  <si>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</si>
  <si>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</si>
  <si>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</si>
  <si>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</si>
  <si>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</si>
  <si>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</si>
  <si>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</si>
  <si>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</si>
  <si>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</si>
  <si>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</si>
  <si>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</si>
  <si>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</si>
  <si>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</si>
  <si>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</si>
  <si>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</si>
  <si>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</si>
  <si>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</si>
  <si>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</si>
  <si>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</si>
  <si>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</si>
  <si>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</si>
  <si>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</si>
  <si>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</si>
  <si>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</si>
  <si>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</si>
  <si>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</si>
  <si>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</si>
  <si>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</si>
  <si>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</si>
  <si>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</si>
  <si>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</si>
  <si>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</si>
  <si>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</si>
  <si>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</si>
  <si>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</si>
  <si>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</si>
  <si>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</si>
  <si>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</si>
  <si>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</si>
  <si>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</si>
  <si>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</si>
  <si>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</si>
  <si>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</si>
  <si>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</si>
  <si>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</si>
  <si>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</si>
  <si>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</si>
  <si>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</si>
  <si>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</si>
  <si>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</si>
  <si>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</si>
  <si>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</si>
  <si>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</si>
  <si>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</si>
  <si>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</si>
  <si>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</si>
  <si>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</si>
  <si>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</si>
  <si>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</si>
  <si>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</si>
  <si>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</si>
  <si>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</si>
  <si>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</si>
  <si>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</si>
  <si>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</si>
  <si>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</si>
  <si>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</si>
  <si>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</si>
  <si>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</si>
  <si>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</si>
  <si>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</si>
  <si>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</si>
  <si>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</si>
  <si>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</si>
  <si>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</si>
  <si>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</si>
  <si>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</si>
  <si>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</si>
  <si>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</si>
  <si>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</si>
  <si>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</si>
  <si>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</si>
  <si>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</si>
  <si>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</si>
  <si>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</si>
  <si>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</si>
  <si>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</si>
  <si>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</si>
  <si>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</si>
  <si>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</si>
  <si>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</si>
  <si>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</si>
  <si>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</si>
  <si>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</si>
  <si>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</si>
  <si>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</si>
  <si>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</si>
  <si>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</si>
  <si>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</si>
  <si>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</si>
  <si>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</si>
  <si>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</si>
  <si>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</si>
  <si>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</si>
  <si>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</si>
  <si>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</si>
  <si>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</si>
  <si>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</si>
  <si>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</si>
  <si>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</si>
  <si>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</si>
  <si>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</si>
  <si>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</si>
  <si>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</si>
  <si>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</si>
  <si>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</si>
  <si>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</si>
  <si>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</si>
  <si>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</si>
  <si>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</si>
  <si>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</si>
  <si>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</si>
  <si>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</si>
  <si>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</si>
  <si>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</si>
  <si>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</si>
  <si>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</si>
  <si>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</si>
  <si>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</si>
  <si>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</si>
  <si>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</si>
  <si>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</si>
  <si>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</si>
  <si>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</si>
  <si>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</si>
  <si>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</si>
  <si>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</si>
  <si>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</si>
  <si>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</si>
  <si>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</si>
  <si>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</si>
  <si>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</si>
  <si>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</si>
  <si>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</si>
  <si>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</si>
  <si>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</si>
  <si>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</si>
  <si>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</si>
  <si>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</si>
  <si>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</si>
  <si>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</si>
  <si>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</si>
  <si>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</si>
  <si>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</si>
  <si>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</si>
  <si>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</si>
  <si>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</si>
  <si>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</si>
  <si>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</si>
  <si>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</si>
  <si>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</si>
  <si>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</si>
  <si>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</si>
  <si>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</si>
  <si>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</si>
  <si>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</si>
  <si>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</si>
  <si>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</si>
  <si>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</si>
  <si>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</si>
  <si>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</si>
  <si>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</si>
  <si>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</si>
  <si>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</si>
  <si>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</si>
  <si>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</si>
  <si>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</si>
  <si>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</si>
  <si>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</si>
  <si>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</si>
  <si>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</si>
  <si>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</si>
  <si>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</si>
  <si>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</si>
  <si>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</si>
  <si>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</si>
  <si>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</si>
  <si>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</si>
  <si>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</si>
  <si>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</si>
  <si>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</si>
  <si>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</si>
  <si>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</si>
  <si>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</si>
  <si>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</si>
  <si>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</si>
  <si>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</si>
  <si>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</si>
  <si>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</si>
  <si>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</si>
  <si>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</si>
  <si>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</si>
  <si>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</si>
  <si>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</si>
  <si>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</si>
  <si>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</si>
  <si>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</si>
  <si>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</si>
  <si>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</si>
  <si>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</si>
  <si>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</si>
  <si>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</si>
  <si>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</si>
  <si>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</si>
  <si>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</si>
  <si>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</si>
  <si>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</si>
  <si>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</si>
  <si>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</si>
  <si>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</si>
  <si>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</si>
  <si>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</si>
  <si>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</si>
  <si>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</si>
  <si>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</si>
  <si>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</si>
  <si>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</si>
  <si>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</si>
  <si>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</si>
  <si>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</si>
  <si>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</si>
  <si>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</si>
  <si>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</si>
  <si>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</si>
  <si>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</si>
  <si>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</si>
  <si>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</si>
  <si>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</si>
  <si>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</si>
  <si>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</si>
  <si>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</si>
  <si>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</si>
  <si>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</si>
  <si>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</si>
  <si>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</si>
  <si>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</si>
  <si>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</si>
  <si>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</si>
  <si>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</si>
  <si>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</si>
  <si>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</si>
  <si>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</si>
  <si>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</si>
  <si>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</si>
  <si>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</si>
  <si>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</si>
  <si>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</si>
  <si>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</si>
  <si>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</si>
  <si>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</si>
  <si>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</si>
  <si>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</si>
  <si>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</si>
  <si>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</si>
  <si>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</si>
  <si>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</si>
  <si>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</si>
  <si>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</si>
  <si>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</si>
  <si>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</si>
  <si>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</si>
  <si>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</si>
  <si>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</si>
  <si>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</si>
  <si>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</si>
  <si>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</si>
  <si>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</si>
  <si>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</si>
  <si>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</si>
  <si>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</si>
  <si>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</si>
  <si>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</si>
  <si>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</si>
  <si>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</si>
  <si>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</si>
  <si>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</si>
  <si>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</si>
  <si>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</si>
  <si>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</si>
  <si>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</si>
  <si>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</si>
  <si>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</si>
  <si>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</si>
  <si>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</si>
  <si>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</si>
  <si>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</si>
  <si>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</si>
  <si>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</si>
  <si>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</si>
  <si>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</si>
  <si>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</si>
  <si>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</si>
  <si>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</si>
  <si>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</si>
  <si>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</si>
  <si>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</si>
  <si>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</si>
  <si>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</si>
  <si>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</si>
  <si>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</si>
  <si>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</si>
  <si>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</si>
  <si>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</si>
  <si>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</si>
  <si>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</si>
  <si>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</si>
  <si>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</si>
  <si>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</si>
  <si>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</si>
  <si>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</si>
  <si>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</si>
  <si>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</si>
  <si>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</si>
  <si>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</si>
  <si>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</si>
  <si>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</si>
  <si>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</si>
  <si>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</si>
  <si>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</si>
  <si>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</si>
  <si>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</si>
  <si>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</si>
  <si>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</si>
  <si>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</si>
  <si>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</si>
  <si>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</si>
  <si>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</si>
  <si>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</si>
  <si>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</si>
  <si>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</si>
  <si>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</si>
  <si>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</si>
  <si>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</si>
  <si>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</si>
  <si>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</si>
  <si>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</si>
  <si>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</si>
  <si>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</si>
  <si>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</si>
  <si>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</si>
  <si>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</si>
  <si>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</si>
  <si>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</si>
  <si>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</si>
  <si>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</si>
  <si>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</si>
  <si>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</si>
  <si>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</si>
  <si>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</si>
  <si>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</si>
  <si>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</si>
  <si>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</si>
  <si>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</si>
  <si>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</si>
  <si>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</si>
  <si>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</si>
  <si>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</si>
  <si>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</si>
  <si>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</si>
  <si>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</si>
  <si>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</si>
  <si>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</si>
  <si>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</si>
  <si>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</si>
  <si>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</si>
  <si>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</si>
  <si>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</si>
  <si>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</si>
  <si>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</si>
  <si>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</si>
  <si>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</si>
  <si>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</si>
  <si>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</si>
  <si>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</si>
  <si>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</si>
  <si>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</si>
  <si>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</si>
  <si>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</si>
  <si>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</si>
  <si>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</si>
  <si>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</si>
  <si>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</si>
  <si>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</si>
  <si>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</si>
  <si>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</si>
  <si>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</si>
  <si>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</si>
  <si>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</si>
  <si>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</si>
  <si>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</si>
  <si>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</si>
  <si>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</si>
  <si>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</si>
  <si>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</si>
  <si>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</si>
  <si>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</si>
  <si>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</si>
  <si>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</si>
  <si>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</si>
  <si>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</si>
  <si>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</si>
  <si>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</si>
  <si>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</si>
  <si>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</si>
  <si>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</si>
  <si>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</si>
  <si>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</si>
  <si>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</si>
  <si>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</si>
  <si>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</si>
  <si>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</si>
  <si>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</si>
  <si>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</si>
  <si>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</si>
  <si>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</si>
  <si>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</si>
  <si>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</si>
  <si>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</si>
  <si>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</si>
  <si>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</si>
  <si>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</si>
  <si>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</si>
  <si>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</si>
  <si>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</si>
  <si>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</si>
  <si>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</si>
  <si>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</si>
  <si>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</si>
  <si>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</si>
  <si>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</si>
  <si>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</si>
  <si>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</si>
  <si>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</si>
  <si>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</si>
  <si>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</si>
  <si>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</si>
  <si>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</si>
  <si>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</si>
  <si>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</si>
  <si>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</si>
  <si>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</si>
  <si>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</si>
  <si>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</si>
  <si>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</si>
  <si>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</si>
  <si>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</si>
  <si>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</si>
  <si>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</si>
  <si>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</si>
  <si>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</si>
  <si>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</si>
  <si>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</si>
  <si>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</si>
  <si>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</si>
  <si>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</si>
  <si>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</si>
  <si>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</si>
  <si>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</si>
  <si>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</si>
  <si>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</si>
  <si>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</si>
  <si>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</si>
  <si>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</si>
  <si>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</si>
  <si>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</si>
  <si>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</si>
  <si>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</si>
  <si>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</si>
  <si>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</si>
  <si>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</si>
  <si>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</si>
  <si>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</si>
  <si>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</si>
  <si>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</si>
  <si>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</si>
  <si>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</si>
  <si>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</si>
  <si>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</si>
  <si>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</si>
  <si>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</si>
  <si>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</si>
  <si>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</si>
  <si>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</si>
  <si>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</si>
  <si>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</si>
  <si>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</si>
  <si>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</si>
  <si>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</si>
  <si>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</si>
  <si>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</si>
  <si>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</si>
  <si>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</si>
  <si>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</si>
  <si>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</si>
  <si>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</si>
  <si>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</si>
  <si>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</si>
  <si>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</si>
  <si>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</si>
  <si>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</si>
  <si>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</si>
  <si>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</si>
  <si>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</si>
  <si>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</si>
  <si>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</si>
  <si>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</si>
  <si>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</si>
  <si>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</si>
  <si>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</si>
  <si>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</si>
  <si>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</si>
  <si>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</si>
  <si>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</si>
  <si>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</si>
  <si>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</si>
  <si>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</si>
  <si>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</si>
  <si>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</si>
  <si>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</si>
  <si>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</si>
  <si>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</si>
  <si>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</si>
  <si>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</si>
  <si>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</si>
  <si>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</si>
  <si>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</si>
  <si>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</si>
  <si>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</si>
  <si>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</si>
  <si>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</si>
  <si>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</si>
  <si>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</si>
  <si>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</si>
  <si>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</si>
  <si>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</si>
  <si>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</si>
  <si>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</si>
  <si>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</si>
  <si>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</si>
  <si>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</si>
  <si>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</si>
  <si>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</si>
  <si>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</si>
  <si>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</si>
  <si>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</si>
  <si>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</si>
  <si>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</si>
  <si>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</si>
  <si>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</si>
  <si>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</si>
  <si>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</si>
  <si>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</si>
  <si>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</si>
  <si>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</si>
  <si>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</si>
  <si>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</si>
  <si>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</si>
  <si>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</si>
  <si>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</si>
  <si>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</si>
  <si>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</si>
  <si>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</si>
  <si>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</si>
  <si>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</si>
  <si>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</si>
  <si>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</si>
  <si>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</si>
  <si>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</si>
  <si>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</si>
  <si>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</si>
  <si>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</si>
  <si>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</si>
  <si>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</si>
  <si>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</si>
  <si>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</si>
  <si>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</si>
  <si>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</si>
  <si>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</si>
  <si>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</si>
  <si>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</si>
  <si>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</si>
  <si>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</si>
  <si>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</si>
  <si>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</si>
  <si>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</si>
  <si>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</si>
  <si>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</si>
  <si>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</si>
  <si>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</si>
  <si>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</si>
  <si>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</si>
  <si>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</si>
  <si>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</si>
  <si>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</si>
  <si>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</si>
  <si>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</si>
  <si>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</si>
  <si>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</si>
  <si>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</si>
  <si>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</si>
  <si>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</si>
  <si>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</si>
  <si>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</si>
  <si>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</si>
  <si>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</si>
  <si>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</si>
  <si>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</si>
  <si>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</si>
  <si>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</si>
  <si>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</si>
  <si>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</si>
  <si>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</si>
  <si>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</si>
  <si>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</si>
  <si>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</si>
  <si>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</si>
  <si>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</si>
  <si>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</si>
  <si>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</si>
  <si>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</si>
  <si>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</si>
  <si>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</si>
  <si>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</si>
  <si>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</si>
  <si>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</si>
  <si>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</si>
  <si>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</si>
  <si>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</si>
  <si>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</si>
  <si>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</si>
  <si>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</si>
  <si>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</si>
  <si>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</si>
  <si>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</si>
  <si>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</si>
  <si>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</si>
  <si>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</si>
  <si>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</si>
  <si>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</si>
  <si>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</si>
  <si>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</si>
  <si>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</si>
  <si>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</si>
  <si>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</si>
  <si>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</si>
  <si>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</si>
  <si>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</si>
  <si>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</si>
  <si>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</si>
  <si>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</si>
  <si>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</si>
  <si>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</si>
  <si>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</si>
  <si>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</si>
  <si>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</si>
  <si>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</si>
  <si>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</si>
  <si>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</si>
  <si>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</si>
  <si>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</si>
  <si>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</si>
  <si>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</si>
  <si>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</si>
  <si>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</si>
  <si>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</si>
  <si>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</si>
  <si>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</si>
  <si>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</si>
  <si>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</si>
  <si>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</si>
  <si>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</si>
  <si>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</si>
  <si>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</si>
  <si>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</si>
  <si>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</si>
  <si>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</si>
  <si>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</si>
  <si>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</si>
  <si>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</si>
  <si>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</si>
  <si>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</si>
  <si>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</si>
  <si>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</si>
  <si>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</si>
  <si>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</si>
  <si>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</si>
  <si>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</si>
  <si>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</si>
  <si>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</si>
  <si>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</si>
  <si>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</si>
  <si>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</si>
  <si>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</si>
  <si>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</si>
  <si>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</si>
  <si>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</si>
  <si>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</si>
  <si>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</si>
  <si>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</si>
  <si>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</si>
  <si>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</si>
  <si>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</si>
  <si>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</si>
  <si>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</si>
  <si>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</si>
  <si>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</si>
  <si>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</si>
  <si>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</si>
  <si>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</si>
  <si>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</si>
  <si>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</si>
  <si>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</si>
  <si>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</si>
  <si>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</si>
  <si>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</si>
  <si>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</si>
  <si>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</si>
  <si>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</si>
  <si>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</si>
  <si>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</si>
  <si>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</si>
  <si>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</si>
  <si>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</si>
  <si>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</si>
  <si>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</si>
  <si>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</si>
  <si>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</si>
  <si>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</si>
  <si>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</si>
  <si>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</si>
  <si>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</si>
  <si>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</si>
  <si>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</si>
  <si>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</si>
  <si>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</si>
  <si>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</si>
  <si>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</si>
  <si>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</si>
  <si>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</si>
  <si>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</si>
  <si>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</si>
  <si>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</si>
  <si>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</si>
  <si>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</si>
  <si>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</si>
  <si>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</si>
  <si>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</si>
  <si>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</si>
  <si>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</si>
  <si>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</si>
  <si>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</si>
  <si>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</si>
  <si>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</si>
  <si>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</si>
  <si>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</si>
  <si>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</si>
  <si>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</si>
  <si>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</si>
  <si>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</si>
  <si>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</si>
  <si>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</si>
  <si>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</si>
  <si>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</si>
  <si>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</si>
  <si>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</si>
  <si>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</si>
  <si>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</si>
  <si>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</si>
  <si>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</si>
  <si>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</si>
  <si>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</si>
  <si>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</si>
  <si>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</si>
  <si>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</si>
  <si>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</si>
  <si>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</si>
  <si>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</si>
  <si>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</si>
  <si>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</si>
  <si>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</si>
  <si>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</si>
  <si>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</si>
  <si>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</si>
  <si>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</si>
  <si>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</si>
  <si>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</si>
  <si>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</si>
  <si>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</si>
  <si>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</si>
  <si>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</si>
  <si>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</si>
  <si>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</si>
  <si>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</si>
  <si>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</si>
  <si>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</si>
  <si>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</si>
  <si>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</si>
  <si>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</si>
  <si>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</si>
  <si>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</si>
  <si>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</si>
  <si>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</si>
  <si>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</si>
  <si>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</si>
  <si>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</si>
  <si>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</si>
  <si>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</si>
  <si>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</si>
  <si>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</si>
  <si>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</si>
  <si>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</si>
  <si>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</si>
  <si>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</si>
  <si>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</si>
  <si>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</si>
  <si>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</si>
  <si>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</si>
  <si>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</si>
  <si>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</si>
  <si>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</si>
  <si>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</si>
  <si>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</si>
  <si>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</si>
  <si>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</si>
  <si>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</si>
  <si>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</si>
  <si>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</si>
  <si>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</si>
  <si>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</si>
  <si>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</si>
  <si>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</si>
  <si>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</si>
  <si>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</si>
  <si>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</si>
  <si>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</si>
  <si>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</si>
  <si>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</si>
  <si>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</si>
  <si>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</si>
  <si>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</si>
  <si>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</si>
  <si>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</si>
  <si>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</si>
  <si>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</si>
  <si>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</si>
  <si>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</si>
  <si>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</si>
  <si>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</si>
  <si>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</si>
  <si>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</si>
  <si>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</si>
  <si>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</si>
  <si>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</si>
  <si>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</si>
  <si>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</si>
  <si>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</si>
  <si>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</si>
  <si>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</si>
  <si>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</si>
  <si>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</si>
  <si>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</si>
  <si>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</si>
  <si>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</si>
  <si>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</si>
  <si>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</si>
  <si>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</si>
  <si>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</si>
  <si>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</si>
  <si>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</si>
  <si>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</si>
  <si>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</si>
  <si>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</si>
  <si>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</si>
  <si>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</si>
  <si>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</si>
  <si>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</si>
  <si>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</si>
  <si>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</si>
  <si>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</si>
  <si>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</si>
  <si>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</si>
  <si>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</si>
  <si>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</si>
  <si>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</si>
  <si>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</si>
  <si>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</si>
  <si>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</si>
  <si>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</si>
  <si>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</si>
  <si>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</si>
  <si>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</si>
  <si>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</si>
  <si>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</si>
  <si>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</si>
  <si>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</si>
  <si>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</si>
  <si>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</si>
  <si>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</si>
  <si>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</si>
  <si>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</si>
  <si>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</si>
  <si>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</si>
  <si>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</si>
  <si>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</si>
  <si>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</si>
  <si>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</si>
  <si>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</si>
  <si>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</si>
  <si>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</si>
  <si>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</si>
  <si>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</si>
  <si>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</si>
  <si>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</si>
  <si>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</si>
  <si>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</si>
  <si>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</si>
  <si>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</si>
  <si>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</si>
  <si>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</si>
  <si>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</si>
  <si>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</si>
  <si>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</si>
  <si>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</si>
  <si>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</si>
  <si>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</si>
  <si>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</si>
  <si>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</si>
  <si>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</si>
  <si>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</si>
  <si>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</si>
  <si>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</si>
  <si>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</si>
  <si>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</si>
  <si>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</si>
  <si>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</si>
  <si>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</si>
  <si>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</si>
  <si>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</si>
  <si>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</si>
  <si>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</si>
  <si>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</si>
  <si>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</si>
  <si>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</si>
  <si>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</si>
  <si>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</si>
  <si>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</si>
  <si>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</si>
  <si>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</si>
  <si>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</si>
  <si>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</si>
  <si>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</si>
  <si>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</si>
  <si>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</si>
  <si>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</si>
  <si>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</si>
  <si>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</si>
  <si>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</si>
  <si>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</si>
  <si>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</si>
  <si>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</si>
  <si>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</si>
  <si>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</si>
  <si>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</si>
  <si>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</si>
  <si>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</si>
  <si>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</si>
  <si>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</si>
  <si>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</si>
  <si>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</si>
  <si>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</si>
  <si>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</si>
  <si>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</si>
  <si>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</si>
  <si>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</si>
  <si>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</si>
  <si>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</si>
  <si>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</si>
  <si>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</si>
  <si>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</si>
  <si>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</si>
  <si>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</si>
  <si>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</si>
  <si>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</si>
  <si>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</si>
  <si>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</si>
  <si>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</si>
  <si>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</si>
  <si>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</si>
  <si>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</si>
  <si>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</si>
  <si>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</si>
  <si>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</si>
  <si>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</si>
  <si>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</si>
  <si>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</si>
  <si>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</si>
  <si>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</si>
  <si>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</si>
  <si>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</si>
  <si>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</si>
  <si>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</si>
  <si>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</si>
  <si>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</si>
  <si>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</si>
  <si>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</si>
  <si>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</si>
  <si>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</si>
  <si>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</si>
  <si>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</si>
  <si>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</si>
  <si>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</si>
  <si>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</si>
  <si>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</si>
  <si>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</si>
  <si>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</si>
  <si>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</si>
  <si>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</si>
  <si>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</si>
  <si>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</si>
  <si>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</si>
  <si>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</si>
  <si>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</si>
  <si>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</si>
  <si>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</si>
  <si>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</si>
  <si>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</si>
  <si>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</si>
  <si>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</si>
  <si>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</si>
  <si>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</si>
  <si>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</si>
  <si>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</si>
  <si>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</si>
  <si>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</si>
  <si>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</si>
  <si>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</si>
  <si>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</si>
  <si>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</si>
  <si>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</si>
  <si>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</si>
  <si>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</si>
  <si>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</si>
  <si>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</si>
  <si>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</si>
  <si>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</si>
  <si>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</si>
  <si>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</si>
  <si>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</si>
  <si>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</si>
  <si>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</si>
  <si>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</si>
  <si>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</si>
  <si>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</si>
  <si>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</si>
  <si>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</si>
  <si>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</si>
  <si>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</si>
  <si>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</si>
  <si>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</si>
  <si>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</si>
  <si>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</si>
  <si>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</si>
  <si>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</si>
  <si>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</si>
  <si>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</si>
  <si>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</si>
  <si>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</si>
  <si>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</si>
  <si>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</si>
  <si>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</si>
  <si>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</si>
  <si>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</si>
  <si>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</si>
  <si>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</si>
  <si>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</si>
  <si>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</si>
  <si>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</si>
  <si>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</si>
  <si>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</si>
  <si>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</si>
  <si>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</si>
  <si>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</si>
  <si>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</si>
  <si>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</si>
  <si>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</si>
  <si>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</si>
  <si>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</si>
  <si>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</si>
  <si>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</si>
  <si>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</si>
  <si>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</si>
  <si>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</si>
  <si>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</si>
  <si>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</si>
  <si>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</si>
  <si>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</si>
  <si>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</si>
  <si>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</si>
  <si>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</si>
  <si>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</si>
  <si>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</si>
  <si>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</si>
  <si>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</si>
  <si>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</si>
  <si>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</si>
  <si>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</si>
  <si>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</si>
  <si>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</si>
  <si>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</si>
  <si>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</si>
  <si>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</si>
  <si>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</si>
  <si>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</si>
  <si>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</si>
  <si>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</si>
  <si>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</si>
  <si>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</si>
  <si>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</si>
  <si>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</si>
  <si>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</si>
  <si>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</si>
  <si>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</si>
  <si>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</si>
  <si>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</si>
  <si>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</si>
  <si>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</si>
  <si>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</si>
  <si>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</si>
  <si>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</si>
  <si>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</si>
  <si>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</si>
  <si>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</si>
  <si>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</si>
  <si>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</si>
  <si>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</si>
  <si>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</si>
  <si>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</si>
  <si>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</si>
  <si>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</si>
  <si>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</si>
  <si>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</si>
  <si>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</si>
  <si>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</si>
  <si>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</si>
  <si>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</si>
  <si>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</si>
  <si>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</si>
  <si>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</si>
  <si>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</si>
  <si>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</si>
  <si>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</si>
  <si>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</si>
  <si>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</si>
  <si>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</si>
  <si>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</si>
  <si>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</si>
  <si>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</si>
  <si>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</si>
  <si>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</si>
  <si>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</si>
  <si>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</si>
  <si>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</si>
  <si>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</si>
  <si>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</si>
  <si>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</si>
  <si>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</si>
  <si>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</si>
  <si>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</si>
  <si>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</si>
  <si>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</si>
  <si>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</si>
  <si>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</si>
  <si>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</si>
  <si>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aguardando pois cco esta realinhando faixa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</si>
  <si>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</si>
  <si>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</si>
  <si>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</si>
  <si>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</si>
  <si>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</si>
  <si>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MC1 10:16, em deslocamento para o km de trabalho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</si>
  <si>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</si>
  <si>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</si>
  <si>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</si>
  <si>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>MC1 09:30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</si>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</sst>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7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70"/>
    <tableColumn id="8" xr3:uid="{69D5AC3B-4F64-4F8F-AD2A-0AD158918DDD}" name="CORRELATO" dataDxfId="56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8" dataDxfId="567" headerRowBorderDxfId="565" tableBorderDxfId="56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4"/>
    <tableColumn id="2" xr3:uid="{9E43233E-7748-4A18-BD5C-D467FDF5017A}" name="Coordenação Cod" dataDxfId="563"/>
    <tableColumn id="11" xr3:uid="{FD8283FB-AAA5-4439-BBB5-16F2C616F05C}" name="Coordenação" dataDxfId="562"/>
    <tableColumn id="3" xr3:uid="{233C0146-C13B-48F7-8302-BFD40A668E71}" name="Gerência" dataDxfId="561"/>
    <tableColumn id="4" xr3:uid="{FA8E26C9-C7A0-4153-984D-07BC3F448870}" name="SUB" dataDxfId="560"/>
    <tableColumn id="5" xr3:uid="{670CAAC7-5604-4ED8-A835-267C41306B57}" name="KM Inicio" dataDxfId="559"/>
    <tableColumn id="6" xr3:uid="{503331F6-B322-4EA9-9C5E-881831CF446A}" name="KM Fim" dataDxfId="558"/>
    <tableColumn id="7" xr3:uid="{431695A4-A142-4A1D-976E-66DB088ADEF7}" name="Trecho" dataDxfId="557"/>
    <tableColumn id="8" xr3:uid="{3A197E61-EA0C-4C39-8479-8489B8B7595A}" name="SB" dataDxfId="556"/>
    <tableColumn id="9" xr3:uid="{9A9C9E13-3B2B-4320-BE1B-6526B0C780E6}" name="NOME SUB" dataDxfId="555"/>
    <tableColumn id="10" xr3:uid="{7620F8D3-C19C-4362-A6E4-DE62B4CB9A90}" name="Trecho Coordenação" dataDxfId="55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90" activePane="bottomRight" state="frozen"/>
      <selection pane="bottomRight" activeCell="F105" sqref="F10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/>
      <c r="AS92" s="46"/>
      <c r="AT92" s="46"/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/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1</v>
      </c>
      <c r="BI92" s="23"/>
      <c r="BJ92" s="257" t="s">
        <v>1240</v>
      </c>
      <c r="BK92" s="257" t="s">
        <v>1240</v>
      </c>
      <c r="BL92" s="22"/>
      <c r="BM92" s="20"/>
      <c r="BN92" s="20"/>
      <c r="BO92" s="183"/>
      <c r="BP92" s="24"/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/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1431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1432</v>
      </c>
      <c r="BL93" s="22"/>
      <c r="BM93" s="20"/>
      <c r="BN93" s="20"/>
      <c r="BO93" s="183"/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/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1433</v>
      </c>
      <c r="BK94" s="23" t="s">
        <v>1434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1435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/>
      <c r="AT95" s="46"/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/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1</v>
      </c>
      <c r="BI95" s="23"/>
      <c r="BJ95" s="23" t="s">
        <v>1232</v>
      </c>
      <c r="BK95" s="23" t="s">
        <v>1436</v>
      </c>
      <c r="BL95" s="22"/>
      <c r="BM95" s="20"/>
      <c r="BN95" s="20"/>
      <c r="BO95" s="183"/>
      <c r="BP95" s="24"/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/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1437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1438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1439</v>
      </c>
      <c r="BL96" s="22"/>
      <c r="BM96" s="20" t="s">
        <v>384</v>
      </c>
      <c r="BN96" s="20" t="s">
        <v>384</v>
      </c>
      <c r="BO96" s="183" t="s">
        <v>384</v>
      </c>
      <c r="BP96" s="23" t="s">
        <v>1439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1440</v>
      </c>
      <c r="BL97" s="22"/>
      <c r="BM97" s="20" t="s">
        <v>384</v>
      </c>
      <c r="BN97" s="20" t="s">
        <v>384</v>
      </c>
      <c r="BO97" s="183" t="s">
        <v>384</v>
      </c>
      <c r="BP97" s="23" t="s">
        <v>1440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1441</v>
      </c>
      <c r="BK98" s="23" t="s">
        <v>1441</v>
      </c>
      <c r="BL98" s="22"/>
      <c r="BM98" s="20" t="s">
        <v>374</v>
      </c>
      <c r="BN98" s="20" t="s">
        <v>404</v>
      </c>
      <c r="BO98" s="183" t="s">
        <v>456</v>
      </c>
      <c r="BP98" s="23" t="s">
        <v>1441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0.42777777777777776</v>
      </c>
      <c r="AS99" s="46"/>
      <c r="AT99" s="46"/>
      <c r="AU99" s="46"/>
      <c r="AV99" s="46"/>
      <c r="AW99" s="46"/>
      <c r="AX99" s="46"/>
      <c r="AY99" s="13">
        <f>IF(D99="","*",IFERROR(IF(ISODD(COUNT(AS99:AX99)),"ERRO",SUM((AT99-AS99),(AV99-AU99),(AX99-AW99))),"ERRO"))</f>
        <v>0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1</v>
      </c>
      <c r="BI99" s="23"/>
      <c r="BJ99" s="23" t="s">
        <v>1232</v>
      </c>
      <c r="BK99" s="23" t="s">
        <v>1442</v>
      </c>
      <c r="BL99" s="22"/>
      <c r="BM99" s="20"/>
      <c r="BN99" s="20"/>
      <c r="BO99" s="183"/>
      <c r="BP99" s="24"/>
      <c r="BQ99" s="14" t="str">
        <f>IF(AND(BR99&lt;1,BS99&lt;1),"Produção e Intervalo",IF(BR99&lt;1,"Intervalo",IF(BS99&lt;1,"Produção","Aderente")))</f>
        <v>Produção e Intervalo</v>
      </c>
      <c r="BR99" s="25">
        <f>IF(OR(B99="",F99=""),"*",AY99/P99)</f>
        <v>0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1443</v>
      </c>
      <c r="W100" s="197" t="s">
        <v>1444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/>
      <c r="AS100" s="46"/>
      <c r="AT100" s="46"/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0</v>
      </c>
      <c r="AZ100" s="17"/>
      <c r="BA100" s="79"/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1</v>
      </c>
      <c r="BI100" s="23"/>
      <c r="BJ100" s="23" t="s">
        <v>1445</v>
      </c>
      <c r="BK100" s="23" t="s">
        <v>1446</v>
      </c>
      <c r="BL100" s="22"/>
      <c r="BM100" s="20"/>
      <c r="BN100" s="20"/>
      <c r="BO100" s="183"/>
      <c r="BP100" s="24"/>
      <c r="BQ100" s="14" t="str">
        <f>IF(AND(BR100&lt;1,BS100&lt;1),"Produção e Intervalo",IF(BR100&lt;1,"Intervalo",IF(BS100&lt;1,"Produção","Aderente")))</f>
        <v>Produção e Intervalo</v>
      </c>
      <c r="BR100" s="25">
        <f>IF(OR(B100="",F100=""),"*",AY100/P100)</f>
        <v>0</v>
      </c>
      <c r="BS100" s="25">
        <f>IF(OR(B100="",F100=""),"*",BA100/Q100)</f>
        <v>0</v>
      </c>
      <c r="BT100" s="280" t="str">
        <f t="shared" si="1"/>
        <v/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662</v>
      </c>
      <c r="L105" s="92">
        <v>721</v>
      </c>
      <c r="M105" s="18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05" s="18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05" s="154">
        <v>0.875</v>
      </c>
      <c r="P105" s="154">
        <v>4.1666666666666664E-2</v>
      </c>
      <c r="Q105" s="92">
        <v>5900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1447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TBS</v>
      </c>
      <c r="AN105" s="146" t="str">
        <f>BS_CONTROLE[[#This Row],[SB]]</f>
        <v>TBS1</v>
      </c>
      <c r="AO105" s="37">
        <f>BS_CONTROLE[[#This Row],[SUB]]</f>
        <v>98</v>
      </c>
      <c r="AP105" s="37">
        <f>BS_CONTROLE[[#This Row],[KM - Inicio]]</f>
        <v>662</v>
      </c>
      <c r="AQ105" s="37">
        <f>BS_CONTROLE[[#This Row],[KM - Fim]]</f>
        <v>721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BRUNO (TF-525)45939</v>
      </c>
      <c r="B106" s="195">
        <v>45939</v>
      </c>
      <c r="C106" s="9">
        <f>IF(BS_CONTROLE[[#This Row],[DATA]]="","",WEEKNUM(BS_CONTROLE[[#This Row],[DATA]]))</f>
        <v>41</v>
      </c>
      <c r="D106" s="59" t="s">
        <v>262</v>
      </c>
      <c r="E106" s="156"/>
      <c r="F106" s="196" t="s">
        <v>194</v>
      </c>
      <c r="G106" s="10" t="str">
        <f>IF(D106="","*",VLOOKUP(F106,BS_ATIVIDADE[#All],3,FALSE))</f>
        <v>SOLDA</v>
      </c>
      <c r="H106" s="154" t="s">
        <v>11</v>
      </c>
      <c r="I106" s="154" t="s">
        <v>11</v>
      </c>
      <c r="J106" s="45">
        <v>74</v>
      </c>
      <c r="K106" s="45">
        <v>406.1</v>
      </c>
      <c r="L106" s="92" t="s">
        <v>11</v>
      </c>
      <c r="M106" s="18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6" s="18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6" s="154">
        <v>0.375</v>
      </c>
      <c r="P106" s="154">
        <v>6.25E-2</v>
      </c>
      <c r="Q106" s="92">
        <v>1</v>
      </c>
      <c r="R106" s="11" t="str">
        <f>IFERROR(_xlfn.XLOOKUP(F106, BS_ATIVIDADE[ATIVIDADE],BS_ATIVIDADE[UNIDADE] ), "*")</f>
        <v>Nº DE SOLDA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1413</v>
      </c>
      <c r="W106" s="197" t="s">
        <v>1261</v>
      </c>
      <c r="X106" s="59" t="s">
        <v>354</v>
      </c>
      <c r="Y106" s="174"/>
      <c r="Z106" s="174" t="s">
        <v>359</v>
      </c>
      <c r="AA106" s="155" t="s">
        <v>11</v>
      </c>
      <c r="AB106" s="78" t="s">
        <v>11</v>
      </c>
      <c r="AC106" s="78" t="s">
        <v>11</v>
      </c>
      <c r="AD106" s="197" t="s">
        <v>11</v>
      </c>
      <c r="AE106" s="92" t="s">
        <v>11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PDM - SOLDA</v>
      </c>
      <c r="AJ106" s="10" t="str">
        <f>IF(D106="","*",VLOOKUP(AI106,BS_ATIVIDADE[#All],3,FALSE))</f>
        <v>SOLDA</v>
      </c>
      <c r="AK106" s="146" t="str">
        <f>BS_CONTROLE[[#This Row],[Local - Partida]]</f>
        <v>-</v>
      </c>
      <c r="AL106" s="146" t="str">
        <f>BS_CONTROLE[[#This Row],[Local - Encerramento]]</f>
        <v>-</v>
      </c>
      <c r="AM106" s="146" t="str">
        <f>BS_CONTROLE[[#This Row],[Entre - Estações]]</f>
        <v>TOM</v>
      </c>
      <c r="AN106" s="146" t="str">
        <f>BS_CONTROLE[[#This Row],[SB]]</f>
        <v>TOM1</v>
      </c>
      <c r="AO106" s="37">
        <f>BS_CONTROLE[[#This Row],[SUB]]</f>
        <v>74</v>
      </c>
      <c r="AP106" s="37">
        <f>BS_CONTROLE[[#This Row],[KM - Inicio]]</f>
        <v>406.1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Nº DE SOLDA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 xml:space="preserve">Bruno 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W4845939</v>
      </c>
      <c r="B107" s="195">
        <v>45939</v>
      </c>
      <c r="C107" s="9">
        <f>IF(BS_CONTROLE[[#This Row],[DATA]]="","",WEEKNUM(BS_CONTROLE[[#This Row],[DATA]]))</f>
        <v>41</v>
      </c>
      <c r="D107" s="59" t="s">
        <v>225</v>
      </c>
      <c r="E107" s="156"/>
      <c r="F107" s="196" t="s">
        <v>101</v>
      </c>
      <c r="G107" s="10" t="str">
        <f>IF(D107="","*",VLOOKUP(F107,BS_ATIVIDADE[#All],3,FALSE))</f>
        <v>MECANIZAÇÃO - DOL</v>
      </c>
      <c r="H107" s="154" t="s">
        <v>657</v>
      </c>
      <c r="I107" s="154" t="s">
        <v>657</v>
      </c>
      <c r="J107" s="45">
        <v>74</v>
      </c>
      <c r="K107" s="45">
        <v>404.08</v>
      </c>
      <c r="L107" s="92">
        <v>400.78</v>
      </c>
      <c r="M107" s="18" t="s">
        <v>1435</v>
      </c>
      <c r="N107" s="18" t="s">
        <v>654</v>
      </c>
      <c r="O107" s="154">
        <v>0.375</v>
      </c>
      <c r="P107" s="154">
        <v>8.3333333333333329E-2</v>
      </c>
      <c r="Q107" s="92">
        <v>1000</v>
      </c>
      <c r="R107" s="11" t="str">
        <f>IFERROR(_xlfn.XLOOKUP(F107, BS_ATIVIDADE[ATIVIDADE],BS_ATIVIDADE[UNIDADE] ), "*")</f>
        <v>M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1417</v>
      </c>
      <c r="W107" s="197" t="s">
        <v>102</v>
      </c>
      <c r="X107" s="59" t="s">
        <v>354</v>
      </c>
      <c r="Y107" s="174"/>
      <c r="Z107" s="174" t="s">
        <v>359</v>
      </c>
      <c r="AA107" s="155">
        <v>1</v>
      </c>
      <c r="AB107" s="78" t="s">
        <v>345</v>
      </c>
      <c r="AC107" s="78" t="s">
        <v>340</v>
      </c>
      <c r="AD107" s="197">
        <v>0.33333333333333331</v>
      </c>
      <c r="AE107" s="92">
        <v>6202</v>
      </c>
      <c r="AF107" s="92">
        <v>6203</v>
      </c>
      <c r="AG107" s="92" t="s">
        <v>11</v>
      </c>
      <c r="AH107" s="56"/>
      <c r="AI107" s="153" t="str">
        <f>IF(BS_CONTROLE[[#This Row],[Atividade]]=0, "-", BS_CONTROLE[[#This Row],[Atividade]])</f>
        <v>MECANIZAÇÃO - DOL</v>
      </c>
      <c r="AJ107" s="10" t="str">
        <f>IF(D107="","*",VLOOKUP(AI107,BS_ATIVIDADE[#All],3,FALSE))</f>
        <v>MECANIZAÇÃO - DOL</v>
      </c>
      <c r="AK107" s="146" t="str">
        <f>BS_CONTROLE[[#This Row],[Local - Partida]]</f>
        <v>TOM2</v>
      </c>
      <c r="AL107" s="146" t="str">
        <f>BS_CONTROLE[[#This Row],[Local - Encerramento]]</f>
        <v>TOM2</v>
      </c>
      <c r="AM107" s="146" t="str">
        <f>BS_CONTROLE[[#This Row],[Entre - Estações]]</f>
        <v>TOM-TMT</v>
      </c>
      <c r="AN107" s="146" t="str">
        <f>BS_CONTROLE[[#This Row],[SB]]</f>
        <v>TMTTOM</v>
      </c>
      <c r="AO107" s="37">
        <f>BS_CONTROLE[[#This Row],[SUB]]</f>
        <v>74</v>
      </c>
      <c r="AP107" s="37">
        <f>BS_CONTROLE[[#This Row],[KM - Inicio]]</f>
        <v>404.08</v>
      </c>
      <c r="AQ107" s="37">
        <f>BS_CONTROLE[[#This Row],[KM - Fim]]</f>
        <v>400.78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M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>Rodrigo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A6045939</v>
      </c>
      <c r="B108" s="195">
        <v>45939</v>
      </c>
      <c r="C108" s="9">
        <f>IF(BS_CONTROLE[[#This Row],[DATA]]="","",WEEKNUM(BS_CONTROLE[[#This Row],[DATA]]))</f>
        <v>41</v>
      </c>
      <c r="D108" s="59" t="s">
        <v>107</v>
      </c>
      <c r="E108" s="156"/>
      <c r="F108" s="196" t="s">
        <v>33</v>
      </c>
      <c r="G108" s="10" t="str">
        <f>IF(D108="","*",VLOOKUP(F108,BS_ATIVIDADE[#All],3,FALSE))</f>
        <v>DETECÇÃO</v>
      </c>
      <c r="H108" s="154" t="s">
        <v>761</v>
      </c>
      <c r="I108" s="154" t="s">
        <v>680</v>
      </c>
      <c r="J108" s="45">
        <v>74</v>
      </c>
      <c r="K108" s="45">
        <v>290</v>
      </c>
      <c r="L108" s="92" t="s">
        <v>11</v>
      </c>
      <c r="M108" s="176" t="s">
        <v>607</v>
      </c>
      <c r="N108" s="176" t="s">
        <v>1437</v>
      </c>
      <c r="O108" s="154">
        <v>0.33333333333333331</v>
      </c>
      <c r="P108" s="154">
        <v>4.1666666666666664E-2</v>
      </c>
      <c r="Q108" s="92">
        <v>200</v>
      </c>
      <c r="R108" s="11" t="str">
        <f>IFERROR(_xlfn.XLOOKUP(F108, BS_ATIVIDADE[ATIVIDADE],BS_ATIVIDADE[UNIDADE] ), "*")</f>
        <v>KM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8" s="89" t="str">
        <f>IFERROR(_xlfn.XLOOKUP(J108, TabelaMap[SUB], TabelaMap[NOME SUB]), "ERRO")</f>
        <v xml:space="preserve"> MARCO INICIAL  -  ALTO ARAGUAIA</v>
      </c>
      <c r="V108" s="230" t="s">
        <v>1286</v>
      </c>
      <c r="W108" s="197" t="s">
        <v>1438</v>
      </c>
      <c r="X108" s="59" t="s">
        <v>354</v>
      </c>
      <c r="Y108" s="174"/>
      <c r="Z108" s="174" t="s">
        <v>355</v>
      </c>
      <c r="AA108" s="155">
        <v>1</v>
      </c>
      <c r="AB108" s="78" t="s">
        <v>345</v>
      </c>
      <c r="AC108" s="78" t="s">
        <v>340</v>
      </c>
      <c r="AD108" s="197">
        <v>0.29166666666666669</v>
      </c>
      <c r="AE108" s="92">
        <v>5487</v>
      </c>
      <c r="AF108" s="92" t="s">
        <v>11</v>
      </c>
      <c r="AG108" s="92" t="s">
        <v>11</v>
      </c>
      <c r="AH108" s="56"/>
      <c r="AI108" s="153" t="str">
        <f>IF(BS_CONTROLE[[#This Row],[Atividade]]=0, "-", BS_CONTROLE[[#This Row],[Atividade]])</f>
        <v>DETECÇÃO - RONDA 7 DIAS</v>
      </c>
      <c r="AJ108" s="10" t="str">
        <f>IF(D108="","*",VLOOKUP(AI108,BS_ATIVIDADE[#All],3,FALSE))</f>
        <v>DETECÇÃO</v>
      </c>
      <c r="AK108" s="146" t="str">
        <f>BS_CONTROLE[[#This Row],[Local - Partida]]</f>
        <v>TCS</v>
      </c>
      <c r="AL108" s="146" t="str">
        <f>BS_CONTROLE[[#This Row],[Local - Encerramento]]</f>
        <v>TGR</v>
      </c>
      <c r="AM108" s="146" t="str">
        <f>BS_CONTROLE[[#This Row],[Entre - Estações]]</f>
        <v>TCS-TGR</v>
      </c>
      <c r="AN108" s="146" t="str">
        <f>BS_CONTROLE[[#This Row],[SB]]</f>
        <v>TCSTGR</v>
      </c>
      <c r="AO108" s="37">
        <f>BS_CONTROLE[[#This Row],[SUB]]</f>
        <v>74</v>
      </c>
      <c r="AP108" s="37">
        <f>BS_CONTROLE[[#This Row],[KM - Inicio]]</f>
        <v>290</v>
      </c>
      <c r="AQ108" s="37" t="str">
        <f>BS_CONTROLE[[#This Row],[KM - Fim]]</f>
        <v>-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KM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Miguel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/>
      </c>
      <c r="B111" s="195"/>
      <c r="C111" s="9" t="str">
        <f>IF(BS_CONTROLE[[#This Row],[DATA]]="","",WEEKNUM(BS_CONTROLE[[#This Row],[DATA]]))</f>
        <v/>
      </c>
      <c r="D111" s="59"/>
      <c r="E111" s="156"/>
      <c r="F111" s="196"/>
      <c r="G111" s="10" t="str">
        <f>IF(D111="","*",VLOOKUP(F111,BS_ATIVIDADE[#All],3,FALSE))</f>
        <v>*</v>
      </c>
      <c r="H111" s="154"/>
      <c r="I111" s="154"/>
      <c r="J111" s="45"/>
      <c r="K111" s="45"/>
      <c r="L111" s="92"/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1" s="154"/>
      <c r="P111" s="154"/>
      <c r="Q111" s="92"/>
      <c r="R111" s="11" t="str">
        <f>IFERROR(_xlfn.XLOOKUP(F111, BS_ATIVIDADE[ATIVIDADE],BS_ATIVIDADE[UNIDADE] ), "*")</f>
        <v>*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1" s="89" t="str">
        <f>IFERROR(_xlfn.XLOOKUP(J111, TabelaMap[SUB], TabelaMap[NOME SUB]), "ERRO")</f>
        <v>ERRO</v>
      </c>
      <c r="V111" s="230"/>
      <c r="W111" s="197"/>
      <c r="X111" s="59"/>
      <c r="Y111" s="174"/>
      <c r="Z111" s="174"/>
      <c r="AA111" s="155"/>
      <c r="AB111" s="78"/>
      <c r="AC111" s="78"/>
      <c r="AD111" s="197"/>
      <c r="AE111" s="92"/>
      <c r="AF111" s="92"/>
      <c r="AG111" s="92"/>
      <c r="AH111" s="56"/>
      <c r="AI111" s="153" t="str">
        <f>IF(BS_CONTROLE[[#This Row],[Atividade]]=0, "-", BS_CONTROLE[[#This Row],[Atividade]])</f>
        <v>-</v>
      </c>
      <c r="AJ111" s="10" t="str">
        <f>IF(D111="","*",VLOOKUP(AI111,BS_ATIVIDADE[#All],3,FALSE))</f>
        <v>*</v>
      </c>
      <c r="AK111" s="146">
        <f>BS_CONTROLE[[#This Row],[Local - Partida]]</f>
        <v>0</v>
      </c>
      <c r="AL111" s="146">
        <f>BS_CONTROLE[[#This Row],[Local - Encerramento]]</f>
        <v>0</v>
      </c>
      <c r="AM111" s="146" t="str">
        <f>BS_CONTROLE[[#This Row],[Entre - Estações]]</f>
        <v>-</v>
      </c>
      <c r="AN111" s="146" t="str">
        <f>BS_CONTROLE[[#This Row],[SB]]</f>
        <v>-</v>
      </c>
      <c r="AO111" s="37">
        <f>BS_CONTROLE[[#This Row],[SUB]]</f>
        <v>0</v>
      </c>
      <c r="AP111" s="37">
        <f>BS_CONTROLE[[#This Row],[KM - Inicio]]</f>
        <v>0</v>
      </c>
      <c r="AQ111" s="37">
        <f>BS_CONTROLE[[#This Row],[KM - Fim]]</f>
        <v>0</v>
      </c>
      <c r="AR111" s="46"/>
      <c r="AS111" s="46"/>
      <c r="AT111" s="46"/>
      <c r="AU111" s="46"/>
      <c r="AV111" s="46"/>
      <c r="AW111" s="46"/>
      <c r="AX111" s="46"/>
      <c r="AY111" s="13" t="str">
        <f>IF(D111="","*",IFERROR(IF(ISODD(COUNT(AS111:AX111)),"ERRO",SUM((AT111-AS111),(AV111-AU111),(AX111-AW111))),"ERRO"))</f>
        <v>*</v>
      </c>
      <c r="AZ111" s="17"/>
      <c r="BA111" s="79"/>
      <c r="BB111" s="11" t="str">
        <f>IFERROR(_xlfn.XLOOKUP(AI111, BS_ATIVIDADE[ATIVIDADE],BS_ATIVIDADE[UNIDADE] ), "*")</f>
        <v>*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1" s="12" t="str">
        <f>IFERROR(_xlfn.XLOOKUP(AO111, TabelaMap[SUB], TabelaMap[NOME SUB]), "ERRO")</f>
        <v>ERRO</v>
      </c>
      <c r="BF111" s="18" t="str">
        <f>IF(BS_CONTROLE[[#This Row],[Responsavel pelo boletim]]=0, "-", BS_CONTROLE[[#This Row],[Responsavel pelo boletim]])</f>
        <v>-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Aderente</v>
      </c>
      <c r="BR111" s="25" t="str">
        <f>IF(OR(B111="",F111=""),"*",AY111/P111)</f>
        <v>*</v>
      </c>
      <c r="BS111" s="25" t="str">
        <f>IF(OR(B111="",F111=""),"*",BA111/Q111)</f>
        <v>*</v>
      </c>
      <c r="BT111" s="280" t="str">
        <f t="shared" si="1"/>
        <v/>
      </c>
    </row>
    <row r="112" spans="1:72" hidden="1">
      <c r="A112" s="58" t="str">
        <f>D112&amp;B112</f>
        <v/>
      </c>
      <c r="B112" s="195"/>
      <c r="C112" s="9" t="str">
        <f>IF(BS_CONTROLE[[#This Row],[DATA]]="","",WEEKNUM(BS_CONTROLE[[#This Row],[DATA]]))</f>
        <v/>
      </c>
      <c r="D112" s="59"/>
      <c r="E112" s="156"/>
      <c r="F112" s="196"/>
      <c r="G112" s="10" t="str">
        <f>IF(D112="","*",VLOOKUP(F112,BS_ATIVIDADE[#All],3,FALSE))</f>
        <v>*</v>
      </c>
      <c r="H112" s="154"/>
      <c r="I112" s="154"/>
      <c r="J112" s="45"/>
      <c r="K112" s="45"/>
      <c r="L112" s="92"/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2" s="154"/>
      <c r="P112" s="154"/>
      <c r="Q112" s="92"/>
      <c r="R112" s="11" t="str">
        <f>IFERROR(_xlfn.XLOOKUP(F112, BS_ATIVIDADE[ATIVIDADE],BS_ATIVIDADE[UNIDADE] ), "*")</f>
        <v>*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89" t="str">
        <f>IFERROR(_xlfn.XLOOKUP(J112, TabelaMap[SUB], TabelaMap[NOME SUB]), "ERRO")</f>
        <v>ERRO</v>
      </c>
      <c r="V112" s="230"/>
      <c r="W112" s="197"/>
      <c r="X112" s="59"/>
      <c r="Y112" s="174"/>
      <c r="Z112" s="174"/>
      <c r="AA112" s="155"/>
      <c r="AB112" s="78"/>
      <c r="AC112" s="78"/>
      <c r="AD112" s="197"/>
      <c r="AE112" s="92"/>
      <c r="AF112" s="92"/>
      <c r="AG112" s="92"/>
      <c r="AH112" s="56"/>
      <c r="AI112" s="153" t="str">
        <f>IF(BS_CONTROLE[[#This Row],[Atividade]]=0, "-", BS_CONTROLE[[#This Row],[Atividade]])</f>
        <v>-</v>
      </c>
      <c r="AJ112" s="10" t="str">
        <f>IF(D112="","*",VLOOKUP(AI112,BS_ATIVIDADE[#All],3,FALSE))</f>
        <v>*</v>
      </c>
      <c r="AK112" s="146">
        <f>BS_CONTROLE[[#This Row],[Local - Partida]]</f>
        <v>0</v>
      </c>
      <c r="AL112" s="146">
        <f>BS_CONTROLE[[#This Row],[Local - Encerramento]]</f>
        <v>0</v>
      </c>
      <c r="AM112" s="146" t="str">
        <f>BS_CONTROLE[[#This Row],[Entre - Estações]]</f>
        <v>-</v>
      </c>
      <c r="AN112" s="146" t="str">
        <f>BS_CONTROLE[[#This Row],[SB]]</f>
        <v>-</v>
      </c>
      <c r="AO112" s="37">
        <f>BS_CONTROLE[[#This Row],[SUB]]</f>
        <v>0</v>
      </c>
      <c r="AP112" s="37">
        <f>BS_CONTROLE[[#This Row],[KM - Inicio]]</f>
        <v>0</v>
      </c>
      <c r="AQ112" s="37">
        <f>BS_CONTROLE[[#This Row],[KM - Fim]]</f>
        <v>0</v>
      </c>
      <c r="AR112" s="46"/>
      <c r="AS112" s="46"/>
      <c r="AT112" s="46"/>
      <c r="AU112" s="46"/>
      <c r="AV112" s="46"/>
      <c r="AW112" s="46"/>
      <c r="AX112" s="46"/>
      <c r="AY112" s="13" t="str">
        <f>IF(D112="","*",IFERROR(IF(ISODD(COUNT(AS112:AX112)),"ERRO",SUM((AT112-AS112),(AV112-AU112),(AX112-AW112))),"ERRO"))</f>
        <v>*</v>
      </c>
      <c r="AZ112" s="17"/>
      <c r="BA112" s="79"/>
      <c r="BB112" s="11" t="str">
        <f>IFERROR(_xlfn.XLOOKUP(AI112, BS_ATIVIDADE[ATIVIDADE],BS_ATIVIDADE[UNIDADE] ), "*")</f>
        <v>*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>
        <f>IFERROR(_xlfn.XLOOKUP(AO112, TabelaMap[SUB], TabelaMap[NOME SUB]), "ERRO")</f>
        <v>ERRO</v>
      </c>
      <c r="BF112" s="18" t="str">
        <f>IF(BS_CONTROLE[[#This Row],[Responsavel pelo boletim]]=0, "-", BS_CONTROLE[[#This Row],[Responsavel pelo boletim]])</f>
        <v>-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Aderente</v>
      </c>
      <c r="BR112" s="25" t="str">
        <f>IF(OR(B112="",F112=""),"*",AY112/P112)</f>
        <v>*</v>
      </c>
      <c r="BS112" s="25" t="str">
        <f>IF(OR(B112="",F112=""),"*",BA112/Q112)</f>
        <v>*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107 J109:K414" name="Range1_8_1"/>
    <protectedRange sqref="O6:Q95 O97:Q107 O109:Q414" name="Range1_9_1"/>
    <protectedRange sqref="V17:Y17 V30:Y32 Y18:Y29 V52:X54 V55 X55 V59:X59 V47:W48 V61:Y63 V76:Y90 V70 X70:Y70 Y71:Y75 Y64:Y69 Y33:Y60 Y91 V92:Y92 V97:X100 V93:X95 Y93:Y100 V101:Y103 Y104 V105:Y107 V110:Y414 Y108:Y109" name="Range1_11_8"/>
    <protectedRange sqref="Z17:AD17 Z30:AD32 Z52:AD55 Z59:AD59 Z61:AD63 Z76:AD90 Z70:AD70 Z92:AD95 Z97:AD103 Z105:AD107 Z110:AD414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 J108:K108" name="Range1_8_3"/>
    <protectedRange sqref="O96:Q96 O108:Q108" name="Range1_9_3"/>
    <protectedRange sqref="Z96 Z108" name="Range1_12_2"/>
    <protectedRange sqref="V96:X96 V108:X108" name="Range1_11_8_1"/>
    <protectedRange sqref="AA96:AD96 AA108:AD108" name="Range1_12_4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3" priority="2197" operator="equal">
      <formula>"ERRO"</formula>
    </cfRule>
  </conditionalFormatting>
  <conditionalFormatting sqref="X4 Y1:Z5 Y456:Y531 Y415:Z455">
    <cfRule type="cellIs" dxfId="552" priority="2186" operator="equal">
      <formula>"OPORTUNIDADE"</formula>
    </cfRule>
  </conditionalFormatting>
  <conditionalFormatting sqref="AZ6:AZ503">
    <cfRule type="expression" dxfId="551" priority="2181">
      <formula>$BU6=1</formula>
    </cfRule>
  </conditionalFormatting>
  <conditionalFormatting sqref="BQ6:BQ533">
    <cfRule type="cellIs" dxfId="550" priority="2192" operator="equal">
      <formula>"Produção e Intervalo"</formula>
    </cfRule>
    <cfRule type="cellIs" dxfId="549" priority="2193" operator="equal">
      <formula>"Aderente"</formula>
    </cfRule>
    <cfRule type="cellIs" dxfId="548" priority="2194" operator="equal">
      <formula>"Intervalo"</formula>
    </cfRule>
    <cfRule type="cellIs" dxfId="547" priority="2195" operator="equal">
      <formula>"Produção"</formula>
    </cfRule>
    <cfRule type="cellIs" dxfId="546" priority="2196" operator="equal">
      <formula>"ERRO"</formula>
    </cfRule>
  </conditionalFormatting>
  <conditionalFormatting sqref="BR6:BS533">
    <cfRule type="cellIs" dxfId="545" priority="2174" operator="equal">
      <formula>"*"</formula>
    </cfRule>
    <cfRule type="cellIs" dxfId="544" priority="2175" operator="greaterThanOrEqual">
      <formula>1</formula>
    </cfRule>
    <cfRule type="cellIs" dxfId="543" priority="2176" operator="lessThan">
      <formula>1</formula>
    </cfRule>
  </conditionalFormatting>
  <conditionalFormatting sqref="X456:X503 Y456:Y531 Y415:Z455">
    <cfRule type="cellIs" dxfId="542" priority="2122" operator="equal">
      <formula>"NÃO"</formula>
    </cfRule>
    <cfRule type="cellIs" dxfId="541" priority="2123" operator="equal">
      <formula>"SIM"</formula>
    </cfRule>
  </conditionalFormatting>
  <conditionalFormatting sqref="X456:X503">
    <cfRule type="cellIs" dxfId="540" priority="2121" operator="equal">
      <formula>"OPORTUNIDADE"</formula>
    </cfRule>
  </conditionalFormatting>
  <conditionalFormatting sqref="Z456:Z503">
    <cfRule type="cellIs" dxfId="539" priority="2119" operator="equal">
      <formula>"NÃO"</formula>
    </cfRule>
    <cfRule type="cellIs" dxfId="538" priority="2120" operator="equal">
      <formula>"SIM"</formula>
    </cfRule>
  </conditionalFormatting>
  <conditionalFormatting sqref="Z456:Z503">
    <cfRule type="cellIs" dxfId="537" priority="2118" operator="equal">
      <formula>"OPORTUNIDADE"</formula>
    </cfRule>
  </conditionalFormatting>
  <conditionalFormatting sqref="Y1048575:Y1048576">
    <cfRule type="cellIs" dxfId="536" priority="2003" operator="equal">
      <formula>"OPORTUNIDADE"</formula>
    </cfRule>
  </conditionalFormatting>
  <conditionalFormatting sqref="Y1048575:Y1048576">
    <cfRule type="cellIs" dxfId="535" priority="2001" operator="equal">
      <formula>"NÃO"</formula>
    </cfRule>
    <cfRule type="cellIs" dxfId="534" priority="2002" operator="equal">
      <formula>"SIM"</formula>
    </cfRule>
  </conditionalFormatting>
  <conditionalFormatting sqref="Z504:Z529">
    <cfRule type="cellIs" dxfId="533" priority="1738" operator="equal">
      <formula>"OPORTUNIDADE"</formula>
    </cfRule>
  </conditionalFormatting>
  <conditionalFormatting sqref="Z504:Z529">
    <cfRule type="cellIs" dxfId="532" priority="1736" operator="equal">
      <formula>"NÃO"</formula>
    </cfRule>
    <cfRule type="cellIs" dxfId="531" priority="1737" operator="equal">
      <formula>"SIM"</formula>
    </cfRule>
  </conditionalFormatting>
  <conditionalFormatting sqref="X530">
    <cfRule type="cellIs" dxfId="530" priority="1724" operator="equal">
      <formula>"NÃO"</formula>
    </cfRule>
    <cfRule type="cellIs" dxfId="529" priority="1725" operator="equal">
      <formula>"SIM"</formula>
    </cfRule>
  </conditionalFormatting>
  <conditionalFormatting sqref="X530">
    <cfRule type="cellIs" dxfId="528" priority="1723" operator="equal">
      <formula>"OPORTUNIDADE"</formula>
    </cfRule>
  </conditionalFormatting>
  <conditionalFormatting sqref="Z530">
    <cfRule type="cellIs" dxfId="527" priority="1721" operator="equal">
      <formula>"NÃO"</formula>
    </cfRule>
    <cfRule type="cellIs" dxfId="526" priority="1722" operator="equal">
      <formula>"SIM"</formula>
    </cfRule>
  </conditionalFormatting>
  <conditionalFormatting sqref="Z530">
    <cfRule type="cellIs" dxfId="525" priority="1720" operator="equal">
      <formula>"OPORTUNIDADE"</formula>
    </cfRule>
  </conditionalFormatting>
  <conditionalFormatting sqref="BI530">
    <cfRule type="iconSet" priority="172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30">
      <iconSet showValue="0">
        <cfvo type="percent" val="0"/>
        <cfvo type="num" val="1"/>
        <cfvo type="num" val="1" gte="0"/>
      </iconSet>
    </cfRule>
    <cfRule type="iconSet" priority="173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3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4" priority="2340">
      <formula>$BU473=1</formula>
    </cfRule>
  </conditionalFormatting>
  <conditionalFormatting sqref="Y17:Z18 Z26 Y30:Z32 Y46:Z46 Z39 Z52:Z55 Z57 Z59 Y67:Z67 Y61:Z63 Z66 Y74:Z74 Z73:Z74 Y70:Z70 Y76:Z92 Z93:Z95 Z97:Z100 Y93:Y100 Y101:Z106 Y109:Z414">
    <cfRule type="cellIs" dxfId="523" priority="908" operator="equal">
      <formula>"OPORTUNIDADE"</formula>
    </cfRule>
  </conditionalFormatting>
  <conditionalFormatting sqref="Y17:Z18 Z26 Y30:Z32 Y46:Z46 Z39 Z52:Z55 Z57 Z59 Y67:Z67 Y61:Z63 Z66 Y74:Z74 Z73:Z74 Y70:Z70 Y76:Z92 Z93:Z95 Z97:Z100 Y93:Y100 Y101:Z106 Y109:Z414">
    <cfRule type="cellIs" dxfId="522" priority="906" operator="equal">
      <formula>"NÃO"</formula>
    </cfRule>
    <cfRule type="cellIs" dxfId="521" priority="907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889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6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63">
      <iconSet showValue="0">
        <cfvo type="percent" val="0"/>
        <cfvo type="num" val="1"/>
        <cfvo type="num" val="1" gte="0"/>
      </iconSet>
    </cfRule>
    <cfRule type="iconSet" priority="246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20" priority="2500">
      <formula>$BU478=1</formula>
    </cfRule>
  </conditionalFormatting>
  <conditionalFormatting sqref="BI504:BI529">
    <cfRule type="iconSet" priority="250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03">
      <iconSet showValue="0">
        <cfvo type="percent" val="0"/>
        <cfvo type="num" val="1"/>
        <cfvo type="num" val="1" gte="0"/>
      </iconSet>
    </cfRule>
    <cfRule type="iconSet" priority="250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0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0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9" priority="679" operator="equal">
      <formula>"OPORTUNIDADE"</formula>
    </cfRule>
  </conditionalFormatting>
  <conditionalFormatting sqref="Y6:Z16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BJ6">
    <cfRule type="iconSet" priority="67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67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6" priority="674" operator="equal">
      <formula>"OPORTUNIDADE"</formula>
    </cfRule>
  </conditionalFormatting>
  <conditionalFormatting sqref="Z23">
    <cfRule type="cellIs" dxfId="515" priority="672" operator="equal">
      <formula>"NÃO"</formula>
    </cfRule>
    <cfRule type="cellIs" dxfId="514" priority="673" operator="equal">
      <formula>"SIM"</formula>
    </cfRule>
  </conditionalFormatting>
  <conditionalFormatting sqref="Z20:Z21">
    <cfRule type="cellIs" dxfId="513" priority="668" operator="equal">
      <formula>"OPORTUNIDADE"</formula>
    </cfRule>
  </conditionalFormatting>
  <conditionalFormatting sqref="Z20:Z21">
    <cfRule type="cellIs" dxfId="512" priority="666" operator="equal">
      <formula>"NÃO"</formula>
    </cfRule>
    <cfRule type="cellIs" dxfId="511" priority="667" operator="equal">
      <formula>"SIM"</formula>
    </cfRule>
  </conditionalFormatting>
  <conditionalFormatting sqref="Z25:Z26">
    <cfRule type="cellIs" dxfId="510" priority="662" operator="equal">
      <formula>"OPORTUNIDADE"</formula>
    </cfRule>
  </conditionalFormatting>
  <conditionalFormatting sqref="Z25:Z26">
    <cfRule type="cellIs" dxfId="509" priority="660" operator="equal">
      <formula>"NÃO"</formula>
    </cfRule>
    <cfRule type="cellIs" dxfId="508" priority="661" operator="equal">
      <formula>"SIM"</formula>
    </cfRule>
  </conditionalFormatting>
  <conditionalFormatting sqref="Z23:Z24">
    <cfRule type="cellIs" dxfId="507" priority="659" operator="equal">
      <formula>"OPORTUNIDADE"</formula>
    </cfRule>
  </conditionalFormatting>
  <conditionalFormatting sqref="Z23:Z24">
    <cfRule type="cellIs" dxfId="506" priority="657" operator="equal">
      <formula>"NÃO"</formula>
    </cfRule>
    <cfRule type="cellIs" dxfId="505" priority="658" operator="equal">
      <formula>"SIM"</formula>
    </cfRule>
  </conditionalFormatting>
  <conditionalFormatting sqref="Z19:Z21">
    <cfRule type="cellIs" dxfId="504" priority="656" operator="equal">
      <formula>"OPORTUNIDADE"</formula>
    </cfRule>
  </conditionalFormatting>
  <conditionalFormatting sqref="Z19:Z21">
    <cfRule type="cellIs" dxfId="503" priority="654" operator="equal">
      <formula>"NÃO"</formula>
    </cfRule>
    <cfRule type="cellIs" dxfId="502" priority="655" operator="equal">
      <formula>"SIM"</formula>
    </cfRule>
  </conditionalFormatting>
  <conditionalFormatting sqref="Y19:Y29">
    <cfRule type="cellIs" dxfId="501" priority="653" operator="equal">
      <formula>"OPORTUNIDADE"</formula>
    </cfRule>
  </conditionalFormatting>
  <conditionalFormatting sqref="Y19:Y29">
    <cfRule type="cellIs" dxfId="500" priority="651" operator="equal">
      <formula>"NÃO"</formula>
    </cfRule>
    <cfRule type="cellIs" dxfId="499" priority="652" operator="equal">
      <formula>"SIM"</formula>
    </cfRule>
  </conditionalFormatting>
  <conditionalFormatting sqref="Z19:Z20">
    <cfRule type="cellIs" dxfId="498" priority="650" operator="equal">
      <formula>"OPORTUNIDADE"</formula>
    </cfRule>
  </conditionalFormatting>
  <conditionalFormatting sqref="Z19:Z20">
    <cfRule type="cellIs" dxfId="497" priority="648" operator="equal">
      <formula>"NÃO"</formula>
    </cfRule>
    <cfRule type="cellIs" dxfId="496" priority="649" operator="equal">
      <formula>"SIM"</formula>
    </cfRule>
  </conditionalFormatting>
  <conditionalFormatting sqref="Y19:Y29">
    <cfRule type="cellIs" dxfId="495" priority="647" operator="equal">
      <formula>"OPORTUNIDADE"</formula>
    </cfRule>
  </conditionalFormatting>
  <conditionalFormatting sqref="Y19:Y29">
    <cfRule type="cellIs" dxfId="494" priority="645" operator="equal">
      <formula>"NÃO"</formula>
    </cfRule>
    <cfRule type="cellIs" dxfId="493" priority="646" operator="equal">
      <formula>"SIM"</formula>
    </cfRule>
  </conditionalFormatting>
  <conditionalFormatting sqref="BP13">
    <cfRule type="iconSet" priority="64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92" priority="643" operator="equal">
      <formula>"OPORTUNIDADE"</formula>
    </cfRule>
  </conditionalFormatting>
  <conditionalFormatting sqref="Z28">
    <cfRule type="cellIs" dxfId="491" priority="641" operator="equal">
      <formula>"NÃO"</formula>
    </cfRule>
    <cfRule type="cellIs" dxfId="490" priority="642" operator="equal">
      <formula>"SIM"</formula>
    </cfRule>
  </conditionalFormatting>
  <conditionalFormatting sqref="Z29">
    <cfRule type="cellIs" dxfId="489" priority="637" operator="equal">
      <formula>"OPORTUNIDADE"</formula>
    </cfRule>
  </conditionalFormatting>
  <conditionalFormatting sqref="Z29">
    <cfRule type="cellIs" dxfId="488" priority="635" operator="equal">
      <formula>"NÃO"</formula>
    </cfRule>
    <cfRule type="cellIs" dxfId="487" priority="636" operator="equal">
      <formula>"SIM"</formula>
    </cfRule>
  </conditionalFormatting>
  <conditionalFormatting sqref="Z27">
    <cfRule type="cellIs" dxfId="486" priority="634" operator="equal">
      <formula>"OPORTUNIDADE"</formula>
    </cfRule>
  </conditionalFormatting>
  <conditionalFormatting sqref="Z27">
    <cfRule type="cellIs" dxfId="485" priority="632" operator="equal">
      <formula>"NÃO"</formula>
    </cfRule>
    <cfRule type="cellIs" dxfId="484" priority="633" operator="equal">
      <formula>"SIM"</formula>
    </cfRule>
  </conditionalFormatting>
  <conditionalFormatting sqref="Z18:Z19">
    <cfRule type="cellIs" dxfId="483" priority="628" operator="equal">
      <formula>"OPORTUNIDADE"</formula>
    </cfRule>
  </conditionalFormatting>
  <conditionalFormatting sqref="Z18:Z19">
    <cfRule type="cellIs" dxfId="482" priority="626" operator="equal">
      <formula>"NÃO"</formula>
    </cfRule>
    <cfRule type="cellIs" dxfId="481" priority="627" operator="equal">
      <formula>"SIM"</formula>
    </cfRule>
  </conditionalFormatting>
  <conditionalFormatting sqref="Y18:Y29">
    <cfRule type="cellIs" dxfId="480" priority="625" operator="equal">
      <formula>"OPORTUNIDADE"</formula>
    </cfRule>
  </conditionalFormatting>
  <conditionalFormatting sqref="Y18:Y29">
    <cfRule type="cellIs" dxfId="479" priority="623" operator="equal">
      <formula>"NÃO"</formula>
    </cfRule>
    <cfRule type="cellIs" dxfId="478" priority="624" operator="equal">
      <formula>"SIM"</formula>
    </cfRule>
  </conditionalFormatting>
  <conditionalFormatting sqref="BK6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7" priority="620" operator="equal">
      <formula>"OPORTUNIDADE"</formula>
    </cfRule>
  </conditionalFormatting>
  <conditionalFormatting sqref="Z24">
    <cfRule type="cellIs" dxfId="476" priority="618" operator="equal">
      <formula>"NÃO"</formula>
    </cfRule>
    <cfRule type="cellIs" dxfId="475" priority="619" operator="equal">
      <formula>"SIM"</formula>
    </cfRule>
  </conditionalFormatting>
  <conditionalFormatting sqref="BP9">
    <cfRule type="iconSet" priority="61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4" priority="616" operator="equal">
      <formula>"OPORTUNIDADE"</formula>
    </cfRule>
  </conditionalFormatting>
  <conditionalFormatting sqref="Z25">
    <cfRule type="cellIs" dxfId="473" priority="614" operator="equal">
      <formula>"NÃO"</formula>
    </cfRule>
    <cfRule type="cellIs" dxfId="472" priority="615" operator="equal">
      <formula>"SIM"</formula>
    </cfRule>
  </conditionalFormatting>
  <conditionalFormatting sqref="Z21">
    <cfRule type="cellIs" dxfId="471" priority="610" operator="equal">
      <formula>"OPORTUNIDADE"</formula>
    </cfRule>
  </conditionalFormatting>
  <conditionalFormatting sqref="Z21">
    <cfRule type="cellIs" dxfId="470" priority="608" operator="equal">
      <formula>"NÃO"</formula>
    </cfRule>
    <cfRule type="cellIs" dxfId="469" priority="609" operator="equal">
      <formula>"SIM"</formula>
    </cfRule>
  </conditionalFormatting>
  <conditionalFormatting sqref="Z22">
    <cfRule type="cellIs" dxfId="468" priority="607" operator="equal">
      <formula>"OPORTUNIDADE"</formula>
    </cfRule>
  </conditionalFormatting>
  <conditionalFormatting sqref="Z22">
    <cfRule type="cellIs" dxfId="467" priority="605" operator="equal">
      <formula>"NÃO"</formula>
    </cfRule>
    <cfRule type="cellIs" dxfId="466" priority="606" operator="equal">
      <formula>"SIM"</formula>
    </cfRule>
  </conditionalFormatting>
  <conditionalFormatting sqref="BJ19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59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59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59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5" priority="593" operator="equal">
      <formula>"OPORTUNIDADE"</formula>
    </cfRule>
  </conditionalFormatting>
  <conditionalFormatting sqref="Z36">
    <cfRule type="cellIs" dxfId="464" priority="591" operator="equal">
      <formula>"NÃO"</formula>
    </cfRule>
    <cfRule type="cellIs" dxfId="463" priority="592" operator="equal">
      <formula>"SIM"</formula>
    </cfRule>
  </conditionalFormatting>
  <conditionalFormatting sqref="Z36">
    <cfRule type="cellIs" dxfId="462" priority="590" operator="equal">
      <formula>"OPORTUNIDADE"</formula>
    </cfRule>
  </conditionalFormatting>
  <conditionalFormatting sqref="Z36">
    <cfRule type="cellIs" dxfId="461" priority="588" operator="equal">
      <formula>"NÃO"</formula>
    </cfRule>
    <cfRule type="cellIs" dxfId="460" priority="589" operator="equal">
      <formula>"SIM"</formula>
    </cfRule>
  </conditionalFormatting>
  <conditionalFormatting sqref="Z36">
    <cfRule type="cellIs" dxfId="459" priority="578" operator="equal">
      <formula>"OPORTUNIDADE"</formula>
    </cfRule>
  </conditionalFormatting>
  <conditionalFormatting sqref="Z36">
    <cfRule type="cellIs" dxfId="458" priority="576" operator="equal">
      <formula>"NÃO"</formula>
    </cfRule>
    <cfRule type="cellIs" dxfId="457" priority="577" operator="equal">
      <formula>"SIM"</formula>
    </cfRule>
  </conditionalFormatting>
  <conditionalFormatting sqref="Z37:Z38">
    <cfRule type="cellIs" dxfId="456" priority="575" operator="equal">
      <formula>"OPORTUNIDADE"</formula>
    </cfRule>
  </conditionalFormatting>
  <conditionalFormatting sqref="Z37:Z38">
    <cfRule type="cellIs" dxfId="455" priority="573" operator="equal">
      <formula>"NÃO"</formula>
    </cfRule>
    <cfRule type="cellIs" dxfId="454" priority="574" operator="equal">
      <formula>"SIM"</formula>
    </cfRule>
  </conditionalFormatting>
  <conditionalFormatting sqref="BJ18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6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3" priority="564" operator="equal">
      <formula>"OPORTUNIDADE"</formula>
    </cfRule>
  </conditionalFormatting>
  <conditionalFormatting sqref="Z35:Z36">
    <cfRule type="cellIs" dxfId="452" priority="562" operator="equal">
      <formula>"NÃO"</formula>
    </cfRule>
    <cfRule type="cellIs" dxfId="451" priority="563" operator="equal">
      <formula>"SIM"</formula>
    </cfRule>
  </conditionalFormatting>
  <conditionalFormatting sqref="BK27">
    <cfRule type="iconSet" priority="55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5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4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50" priority="539" operator="equal">
      <formula>"OPORTUNIDADE"</formula>
    </cfRule>
  </conditionalFormatting>
  <conditionalFormatting sqref="Z34:Z35">
    <cfRule type="cellIs" dxfId="449" priority="537" operator="equal">
      <formula>"NÃO"</formula>
    </cfRule>
    <cfRule type="cellIs" dxfId="448" priority="538" operator="equal">
      <formula>"SIM"</formula>
    </cfRule>
  </conditionalFormatting>
  <conditionalFormatting sqref="Z33:Z35">
    <cfRule type="cellIs" dxfId="447" priority="536" operator="equal">
      <formula>"OPORTUNIDADE"</formula>
    </cfRule>
  </conditionalFormatting>
  <conditionalFormatting sqref="Z33:Z35">
    <cfRule type="cellIs" dxfId="446" priority="534" operator="equal">
      <formula>"NÃO"</formula>
    </cfRule>
    <cfRule type="cellIs" dxfId="445" priority="535" operator="equal">
      <formula>"SIM"</formula>
    </cfRule>
  </conditionalFormatting>
  <conditionalFormatting sqref="Z33:Z35">
    <cfRule type="cellIs" dxfId="444" priority="530" operator="equal">
      <formula>"OPORTUNIDADE"</formula>
    </cfRule>
  </conditionalFormatting>
  <conditionalFormatting sqref="Z33:Z35">
    <cfRule type="cellIs" dxfId="443" priority="528" operator="equal">
      <formula>"NÃO"</formula>
    </cfRule>
    <cfRule type="cellIs" dxfId="442" priority="529" operator="equal">
      <formula>"SIM"</formula>
    </cfRule>
  </conditionalFormatting>
  <conditionalFormatting sqref="Z33:Z34">
    <cfRule type="cellIs" dxfId="441" priority="524" operator="equal">
      <formula>"OPORTUNIDADE"</formula>
    </cfRule>
  </conditionalFormatting>
  <conditionalFormatting sqref="Z33:Z34">
    <cfRule type="cellIs" dxfId="440" priority="522" operator="equal">
      <formula>"NÃO"</formula>
    </cfRule>
    <cfRule type="cellIs" dxfId="439" priority="523" operator="equal">
      <formula>"SIM"</formula>
    </cfRule>
  </conditionalFormatting>
  <conditionalFormatting sqref="Y33:Y45">
    <cfRule type="cellIs" dxfId="438" priority="518" operator="equal">
      <formula>"OPORTUNIDADE"</formula>
    </cfRule>
  </conditionalFormatting>
  <conditionalFormatting sqref="Y33:Y45">
    <cfRule type="cellIs" dxfId="437" priority="516" operator="equal">
      <formula>"NÃO"</formula>
    </cfRule>
    <cfRule type="cellIs" dxfId="436" priority="517" operator="equal">
      <formula>"SIM"</formula>
    </cfRule>
  </conditionalFormatting>
  <conditionalFormatting sqref="Y34:Y45">
    <cfRule type="cellIs" dxfId="435" priority="515" operator="equal">
      <formula>"OPORTUNIDADE"</formula>
    </cfRule>
  </conditionalFormatting>
  <conditionalFormatting sqref="Y34:Y45">
    <cfRule type="cellIs" dxfId="434" priority="513" operator="equal">
      <formula>"NÃO"</formula>
    </cfRule>
    <cfRule type="cellIs" dxfId="433" priority="514" operator="equal">
      <formula>"SIM"</formula>
    </cfRule>
  </conditionalFormatting>
  <conditionalFormatting sqref="BK22">
    <cfRule type="iconSet" priority="51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32" priority="505" operator="equal">
      <formula>"OPORTUNIDADE"</formula>
    </cfRule>
  </conditionalFormatting>
  <conditionalFormatting sqref="Z42:Z43">
    <cfRule type="cellIs" dxfId="431" priority="503" operator="equal">
      <formula>"NÃO"</formula>
    </cfRule>
    <cfRule type="cellIs" dxfId="430" priority="504" operator="equal">
      <formula>"SIM"</formula>
    </cfRule>
  </conditionalFormatting>
  <conditionalFormatting sqref="Y46:Y50 Y52:Y60">
    <cfRule type="cellIs" dxfId="429" priority="499" operator="equal">
      <formula>"OPORTUNIDADE"</formula>
    </cfRule>
  </conditionalFormatting>
  <conditionalFormatting sqref="Y46:Y50 Y52:Y60">
    <cfRule type="cellIs" dxfId="428" priority="497" operator="equal">
      <formula>"NÃO"</formula>
    </cfRule>
    <cfRule type="cellIs" dxfId="427" priority="498" operator="equal">
      <formula>"SIM"</formula>
    </cfRule>
  </conditionalFormatting>
  <conditionalFormatting sqref="Z43:Z45">
    <cfRule type="cellIs" dxfId="426" priority="490" operator="equal">
      <formula>"OPORTUNIDADE"</formula>
    </cfRule>
  </conditionalFormatting>
  <conditionalFormatting sqref="Z43:Z45">
    <cfRule type="cellIs" dxfId="425" priority="488" operator="equal">
      <formula>"NÃO"</formula>
    </cfRule>
    <cfRule type="cellIs" dxfId="424" priority="489" operator="equal">
      <formula>"SIM"</formula>
    </cfRule>
  </conditionalFormatting>
  <conditionalFormatting sqref="Z39">
    <cfRule type="cellIs" dxfId="423" priority="484" operator="equal">
      <formula>"OPORTUNIDADE"</formula>
    </cfRule>
  </conditionalFormatting>
  <conditionalFormatting sqref="Z39">
    <cfRule type="cellIs" dxfId="422" priority="482" operator="equal">
      <formula>"NÃO"</formula>
    </cfRule>
    <cfRule type="cellIs" dxfId="421" priority="483" operator="equal">
      <formula>"SIM"</formula>
    </cfRule>
  </conditionalFormatting>
  <conditionalFormatting sqref="Z43:Z44">
    <cfRule type="cellIs" dxfId="420" priority="457" operator="equal">
      <formula>"OPORTUNIDADE"</formula>
    </cfRule>
  </conditionalFormatting>
  <conditionalFormatting sqref="Z43:Z44">
    <cfRule type="cellIs" dxfId="419" priority="455" operator="equal">
      <formula>"NÃO"</formula>
    </cfRule>
    <cfRule type="cellIs" dxfId="418" priority="456" operator="equal">
      <formula>"SIM"</formula>
    </cfRule>
  </conditionalFormatting>
  <conditionalFormatting sqref="Z44:Z46">
    <cfRule type="cellIs" dxfId="417" priority="448" operator="equal">
      <formula>"OPORTUNIDADE"</formula>
    </cfRule>
  </conditionalFormatting>
  <conditionalFormatting sqref="Z44:Z46">
    <cfRule type="cellIs" dxfId="416" priority="446" operator="equal">
      <formula>"NÃO"</formula>
    </cfRule>
    <cfRule type="cellIs" dxfId="415" priority="447" operator="equal">
      <formula>"SIM"</formula>
    </cfRule>
  </conditionalFormatting>
  <conditionalFormatting sqref="BP27">
    <cfRule type="iconSet" priority="42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4" priority="426" operator="equal">
      <formula>"OPORTUNIDADE"</formula>
    </cfRule>
  </conditionalFormatting>
  <conditionalFormatting sqref="Y47:Y60">
    <cfRule type="cellIs" dxfId="413" priority="424" operator="equal">
      <formula>"NÃO"</formula>
    </cfRule>
    <cfRule type="cellIs" dxfId="412" priority="425" operator="equal">
      <formula>"SIM"</formula>
    </cfRule>
  </conditionalFormatting>
  <conditionalFormatting sqref="Z47:Z48">
    <cfRule type="cellIs" dxfId="411" priority="423" operator="equal">
      <formula>"OPORTUNIDADE"</formula>
    </cfRule>
  </conditionalFormatting>
  <conditionalFormatting sqref="Z47:Z48">
    <cfRule type="cellIs" dxfId="410" priority="421" operator="equal">
      <formula>"NÃO"</formula>
    </cfRule>
    <cfRule type="cellIs" dxfId="409" priority="422" operator="equal">
      <formula>"SIM"</formula>
    </cfRule>
  </conditionalFormatting>
  <conditionalFormatting sqref="Z47:Z48">
    <cfRule type="cellIs" dxfId="408" priority="420" operator="equal">
      <formula>"OPORTUNIDADE"</formula>
    </cfRule>
  </conditionalFormatting>
  <conditionalFormatting sqref="Z47:Z48">
    <cfRule type="cellIs" dxfId="407" priority="418" operator="equal">
      <formula>"NÃO"</formula>
    </cfRule>
    <cfRule type="cellIs" dxfId="406" priority="419" operator="equal">
      <formula>"SIM"</formula>
    </cfRule>
  </conditionalFormatting>
  <conditionalFormatting sqref="Y47:Y50 Y52:Y60">
    <cfRule type="cellIs" dxfId="405" priority="417" operator="equal">
      <formula>"OPORTUNIDADE"</formula>
    </cfRule>
  </conditionalFormatting>
  <conditionalFormatting sqref="Y47:Y50 Y52:Y60">
    <cfRule type="cellIs" dxfId="404" priority="415" operator="equal">
      <formula>"NÃO"</formula>
    </cfRule>
    <cfRule type="cellIs" dxfId="403" priority="416" operator="equal">
      <formula>"SIM"</formula>
    </cfRule>
  </conditionalFormatting>
  <conditionalFormatting sqref="Z47">
    <cfRule type="cellIs" dxfId="402" priority="414" operator="equal">
      <formula>"OPORTUNIDADE"</formula>
    </cfRule>
  </conditionalFormatting>
  <conditionalFormatting sqref="Z47">
    <cfRule type="cellIs" dxfId="401" priority="412" operator="equal">
      <formula>"NÃO"</formula>
    </cfRule>
    <cfRule type="cellIs" dxfId="400" priority="413" operator="equal">
      <formula>"SIM"</formula>
    </cfRule>
  </conditionalFormatting>
  <conditionalFormatting sqref="Z47">
    <cfRule type="cellIs" dxfId="399" priority="411" operator="equal">
      <formula>"OPORTUNIDADE"</formula>
    </cfRule>
  </conditionalFormatting>
  <conditionalFormatting sqref="Z47">
    <cfRule type="cellIs" dxfId="398" priority="409" operator="equal">
      <formula>"NÃO"</formula>
    </cfRule>
    <cfRule type="cellIs" dxfId="397" priority="410" operator="equal">
      <formula>"SIM"</formula>
    </cfRule>
  </conditionalFormatting>
  <conditionalFormatting sqref="Z47">
    <cfRule type="cellIs" dxfId="396" priority="408" operator="equal">
      <formula>"OPORTUNIDADE"</formula>
    </cfRule>
  </conditionalFormatting>
  <conditionalFormatting sqref="Z47">
    <cfRule type="cellIs" dxfId="395" priority="406" operator="equal">
      <formula>"NÃO"</formula>
    </cfRule>
    <cfRule type="cellIs" dxfId="394" priority="407" operator="equal">
      <formula>"SIM"</formula>
    </cfRule>
  </conditionalFormatting>
  <conditionalFormatting sqref="Z41">
    <cfRule type="cellIs" dxfId="393" priority="402" operator="equal">
      <formula>"OPORTUNIDADE"</formula>
    </cfRule>
  </conditionalFormatting>
  <conditionalFormatting sqref="Z41">
    <cfRule type="cellIs" dxfId="392" priority="400" operator="equal">
      <formula>"NÃO"</formula>
    </cfRule>
    <cfRule type="cellIs" dxfId="391" priority="401" operator="equal">
      <formula>"SIM"</formula>
    </cfRule>
  </conditionalFormatting>
  <conditionalFormatting sqref="Z41">
    <cfRule type="cellIs" dxfId="390" priority="399" operator="equal">
      <formula>"OPORTUNIDADE"</formula>
    </cfRule>
  </conditionalFormatting>
  <conditionalFormatting sqref="Z41">
    <cfRule type="cellIs" dxfId="389" priority="397" operator="equal">
      <formula>"NÃO"</formula>
    </cfRule>
    <cfRule type="cellIs" dxfId="388" priority="398" operator="equal">
      <formula>"SIM"</formula>
    </cfRule>
  </conditionalFormatting>
  <conditionalFormatting sqref="Z40">
    <cfRule type="cellIs" dxfId="387" priority="393" operator="equal">
      <formula>"OPORTUNIDADE"</formula>
    </cfRule>
  </conditionalFormatting>
  <conditionalFormatting sqref="Z40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40">
    <cfRule type="cellIs" dxfId="384" priority="390" operator="equal">
      <formula>"OPORTUNIDADE"</formula>
    </cfRule>
  </conditionalFormatting>
  <conditionalFormatting sqref="Z40">
    <cfRule type="cellIs" dxfId="383" priority="388" operator="equal">
      <formula>"NÃO"</formula>
    </cfRule>
    <cfRule type="cellIs" dxfId="382" priority="389" operator="equal">
      <formula>"SIM"</formula>
    </cfRule>
  </conditionalFormatting>
  <conditionalFormatting sqref="Z40">
    <cfRule type="cellIs" dxfId="381" priority="387" operator="equal">
      <formula>"OPORTUNIDADE"</formula>
    </cfRule>
  </conditionalFormatting>
  <conditionalFormatting sqref="Z40">
    <cfRule type="cellIs" dxfId="380" priority="385" operator="equal">
      <formula>"NÃO"</formula>
    </cfRule>
    <cfRule type="cellIs" dxfId="379" priority="386" operator="equal">
      <formula>"SIM"</formula>
    </cfRule>
  </conditionalFormatting>
  <conditionalFormatting sqref="BP23">
    <cfRule type="iconSet" priority="38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38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8" priority="382" operator="equal">
      <formula>"OPORTUNIDADE"</formula>
    </cfRule>
  </conditionalFormatting>
  <conditionalFormatting sqref="Z45">
    <cfRule type="cellIs" dxfId="377" priority="380" operator="equal">
      <formula>"NÃO"</formula>
    </cfRule>
    <cfRule type="cellIs" dxfId="376" priority="381" operator="equal">
      <formula>"SIM"</formula>
    </cfRule>
  </conditionalFormatting>
  <conditionalFormatting sqref="BJ35:BK35">
    <cfRule type="iconSet" priority="37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37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37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37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1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5" priority="375" operator="equal">
      <formula>"OPORTUNIDADE"</formula>
    </cfRule>
  </conditionalFormatting>
  <conditionalFormatting sqref="Z47:Z49">
    <cfRule type="cellIs" dxfId="374" priority="373" operator="equal">
      <formula>"NÃO"</formula>
    </cfRule>
    <cfRule type="cellIs" dxfId="373" priority="374" operator="equal">
      <formula>"SIM"</formula>
    </cfRule>
  </conditionalFormatting>
  <conditionalFormatting sqref="Z47:Z49">
    <cfRule type="cellIs" dxfId="372" priority="372" operator="equal">
      <formula>"OPORTUNIDADE"</formula>
    </cfRule>
  </conditionalFormatting>
  <conditionalFormatting sqref="Z47:Z49">
    <cfRule type="cellIs" dxfId="371" priority="370" operator="equal">
      <formula>"NÃO"</formula>
    </cfRule>
    <cfRule type="cellIs" dxfId="370" priority="371" operator="equal">
      <formula>"SIM"</formula>
    </cfRule>
  </conditionalFormatting>
  <conditionalFormatting sqref="Z47:Z49">
    <cfRule type="cellIs" dxfId="369" priority="369" operator="equal">
      <formula>"OPORTUNIDADE"</formula>
    </cfRule>
  </conditionalFormatting>
  <conditionalFormatting sqref="Z47:Z49">
    <cfRule type="cellIs" dxfId="368" priority="367" operator="equal">
      <formula>"NÃO"</formula>
    </cfRule>
    <cfRule type="cellIs" dxfId="367" priority="368" operator="equal">
      <formula>"SIM"</formula>
    </cfRule>
  </conditionalFormatting>
  <conditionalFormatting sqref="Z47:Z49">
    <cfRule type="cellIs" dxfId="366" priority="366" operator="equal">
      <formula>"OPORTUNIDADE"</formula>
    </cfRule>
  </conditionalFormatting>
  <conditionalFormatting sqref="Z47:Z49">
    <cfRule type="cellIs" dxfId="365" priority="364" operator="equal">
      <formula>"NÃO"</formula>
    </cfRule>
    <cfRule type="cellIs" dxfId="364" priority="365" operator="equal">
      <formula>"SIM"</formula>
    </cfRule>
  </conditionalFormatting>
  <conditionalFormatting sqref="Z49">
    <cfRule type="cellIs" dxfId="363" priority="357" operator="equal">
      <formula>"OPORTUNIDADE"</formula>
    </cfRule>
  </conditionalFormatting>
  <conditionalFormatting sqref="Z49">
    <cfRule type="cellIs" dxfId="362" priority="355" operator="equal">
      <formula>"NÃO"</formula>
    </cfRule>
    <cfRule type="cellIs" dxfId="361" priority="356" operator="equal">
      <formula>"SIM"</formula>
    </cfRule>
  </conditionalFormatting>
  <conditionalFormatting sqref="Z49">
    <cfRule type="cellIs" dxfId="360" priority="354" operator="equal">
      <formula>"OPORTUNIDADE"</formula>
    </cfRule>
  </conditionalFormatting>
  <conditionalFormatting sqref="Z49">
    <cfRule type="cellIs" dxfId="359" priority="352" operator="equal">
      <formula>"NÃO"</formula>
    </cfRule>
    <cfRule type="cellIs" dxfId="358" priority="353" operator="equal">
      <formula>"SIM"</formula>
    </cfRule>
  </conditionalFormatting>
  <conditionalFormatting sqref="Z49">
    <cfRule type="cellIs" dxfId="357" priority="351" operator="equal">
      <formula>"OPORTUNIDADE"</formula>
    </cfRule>
  </conditionalFormatting>
  <conditionalFormatting sqref="Z49">
    <cfRule type="cellIs" dxfId="356" priority="349" operator="equal">
      <formula>"NÃO"</formula>
    </cfRule>
    <cfRule type="cellIs" dxfId="355" priority="350" operator="equal">
      <formula>"SIM"</formula>
    </cfRule>
  </conditionalFormatting>
  <conditionalFormatting sqref="Z49">
    <cfRule type="cellIs" dxfId="354" priority="348" operator="equal">
      <formula>"OPORTUNIDADE"</formula>
    </cfRule>
  </conditionalFormatting>
  <conditionalFormatting sqref="Z49">
    <cfRule type="cellIs" dxfId="353" priority="346" operator="equal">
      <formula>"NÃO"</formula>
    </cfRule>
    <cfRule type="cellIs" dxfId="352" priority="347" operator="equal">
      <formula>"SIM"</formula>
    </cfRule>
  </conditionalFormatting>
  <conditionalFormatting sqref="Z56">
    <cfRule type="cellIs" dxfId="351" priority="333" operator="equal">
      <formula>"OPORTUNIDADE"</formula>
    </cfRule>
  </conditionalFormatting>
  <conditionalFormatting sqref="Z56">
    <cfRule type="cellIs" dxfId="350" priority="331" operator="equal">
      <formula>"NÃO"</formula>
    </cfRule>
    <cfRule type="cellIs" dxfId="349" priority="332" operator="equal">
      <formula>"SIM"</formula>
    </cfRule>
  </conditionalFormatting>
  <conditionalFormatting sqref="Z56">
    <cfRule type="cellIs" dxfId="348" priority="330" operator="equal">
      <formula>"OPORTUNIDADE"</formula>
    </cfRule>
  </conditionalFormatting>
  <conditionalFormatting sqref="Z56">
    <cfRule type="cellIs" dxfId="347" priority="328" operator="equal">
      <formula>"NÃO"</formula>
    </cfRule>
    <cfRule type="cellIs" dxfId="346" priority="329" operator="equal">
      <formula>"SIM"</formula>
    </cfRule>
  </conditionalFormatting>
  <conditionalFormatting sqref="Z56">
    <cfRule type="cellIs" dxfId="345" priority="327" operator="equal">
      <formula>"OPORTUNIDADE"</formula>
    </cfRule>
  </conditionalFormatting>
  <conditionalFormatting sqref="Z56">
    <cfRule type="cellIs" dxfId="344" priority="325" operator="equal">
      <formula>"NÃO"</formula>
    </cfRule>
    <cfRule type="cellIs" dxfId="343" priority="326" operator="equal">
      <formula>"SIM"</formula>
    </cfRule>
  </conditionalFormatting>
  <conditionalFormatting sqref="Z58">
    <cfRule type="cellIs" dxfId="342" priority="321" operator="equal">
      <formula>"OPORTUNIDADE"</formula>
    </cfRule>
  </conditionalFormatting>
  <conditionalFormatting sqref="Z58">
    <cfRule type="cellIs" dxfId="341" priority="319" operator="equal">
      <formula>"NÃO"</formula>
    </cfRule>
    <cfRule type="cellIs" dxfId="340" priority="320" operator="equal">
      <formula>"SIM"</formula>
    </cfRule>
  </conditionalFormatting>
  <conditionalFormatting sqref="Z58">
    <cfRule type="cellIs" dxfId="339" priority="318" operator="equal">
      <formula>"OPORTUNIDADE"</formula>
    </cfRule>
  </conditionalFormatting>
  <conditionalFormatting sqref="Z58">
    <cfRule type="cellIs" dxfId="338" priority="316" operator="equal">
      <formula>"NÃO"</formula>
    </cfRule>
    <cfRule type="cellIs" dxfId="337" priority="317" operator="equal">
      <formula>"SIM"</formula>
    </cfRule>
  </conditionalFormatting>
  <conditionalFormatting sqref="Z57">
    <cfRule type="cellIs" dxfId="336" priority="303" operator="equal">
      <formula>"OPORTUNIDADE"</formula>
    </cfRule>
  </conditionalFormatting>
  <conditionalFormatting sqref="Z57">
    <cfRule type="cellIs" dxfId="335" priority="301" operator="equal">
      <formula>"NÃO"</formula>
    </cfRule>
    <cfRule type="cellIs" dxfId="334" priority="302" operator="equal">
      <formula>"SIM"</formula>
    </cfRule>
  </conditionalFormatting>
  <conditionalFormatting sqref="BP45">
    <cfRule type="iconSet" priority="29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3" priority="298" operator="equal">
      <formula>"OPORTUNIDADE"</formula>
    </cfRule>
  </conditionalFormatting>
  <conditionalFormatting sqref="Y66">
    <cfRule type="cellIs" dxfId="332" priority="296" operator="equal">
      <formula>"NÃO"</formula>
    </cfRule>
    <cfRule type="cellIs" dxfId="331" priority="297" operator="equal">
      <formula>"SIM"</formula>
    </cfRule>
  </conditionalFormatting>
  <conditionalFormatting sqref="Z66">
    <cfRule type="cellIs" dxfId="330" priority="295" operator="equal">
      <formula>"OPORTUNIDADE"</formula>
    </cfRule>
  </conditionalFormatting>
  <conditionalFormatting sqref="Z66">
    <cfRule type="cellIs" dxfId="329" priority="293" operator="equal">
      <formula>"NÃO"</formula>
    </cfRule>
    <cfRule type="cellIs" dxfId="328" priority="294" operator="equal">
      <formula>"SIM"</formula>
    </cfRule>
  </conditionalFormatting>
  <conditionalFormatting sqref="Z51">
    <cfRule type="cellIs" dxfId="327" priority="292" operator="equal">
      <formula>"OPORTUNIDADE"</formula>
    </cfRule>
  </conditionalFormatting>
  <conditionalFormatting sqref="Z51">
    <cfRule type="cellIs" dxfId="326" priority="290" operator="equal">
      <formula>"NÃO"</formula>
    </cfRule>
    <cfRule type="cellIs" dxfId="325" priority="291" operator="equal">
      <formula>"SIM"</formula>
    </cfRule>
  </conditionalFormatting>
  <conditionalFormatting sqref="Z51">
    <cfRule type="cellIs" dxfId="324" priority="289" operator="equal">
      <formula>"OPORTUNIDADE"</formula>
    </cfRule>
  </conditionalFormatting>
  <conditionalFormatting sqref="Z51">
    <cfRule type="cellIs" dxfId="323" priority="287" operator="equal">
      <formula>"NÃO"</formula>
    </cfRule>
    <cfRule type="cellIs" dxfId="322" priority="288" operator="equal">
      <formula>"SIM"</formula>
    </cfRule>
  </conditionalFormatting>
  <conditionalFormatting sqref="Z51">
    <cfRule type="cellIs" dxfId="321" priority="277" operator="equal">
      <formula>"OPORTUNIDADE"</formula>
    </cfRule>
  </conditionalFormatting>
  <conditionalFormatting sqref="Z51">
    <cfRule type="cellIs" dxfId="320" priority="275" operator="equal">
      <formula>"NÃO"</formula>
    </cfRule>
    <cfRule type="cellIs" dxfId="319" priority="276" operator="equal">
      <formula>"SIM"</formula>
    </cfRule>
  </conditionalFormatting>
  <conditionalFormatting sqref="Z50">
    <cfRule type="cellIs" dxfId="318" priority="274" operator="equal">
      <formula>"OPORTUNIDADE"</formula>
    </cfRule>
  </conditionalFormatting>
  <conditionalFormatting sqref="Z50">
    <cfRule type="cellIs" dxfId="317" priority="272" operator="equal">
      <formula>"NÃO"</formula>
    </cfRule>
    <cfRule type="cellIs" dxfId="316" priority="273" operator="equal">
      <formula>"SIM"</formula>
    </cfRule>
  </conditionalFormatting>
  <conditionalFormatting sqref="Z60">
    <cfRule type="cellIs" dxfId="315" priority="259" operator="equal">
      <formula>"OPORTUNIDADE"</formula>
    </cfRule>
  </conditionalFormatting>
  <conditionalFormatting sqref="Z60">
    <cfRule type="cellIs" dxfId="314" priority="257" operator="equal">
      <formula>"NÃO"</formula>
    </cfRule>
    <cfRule type="cellIs" dxfId="313" priority="258" operator="equal">
      <formula>"SIM"</formula>
    </cfRule>
  </conditionalFormatting>
  <conditionalFormatting sqref="Z60">
    <cfRule type="cellIs" dxfId="312" priority="256" operator="equal">
      <formula>"OPORTUNIDADE"</formula>
    </cfRule>
  </conditionalFormatting>
  <conditionalFormatting sqref="Z60">
    <cfRule type="cellIs" dxfId="311" priority="254" operator="equal">
      <formula>"NÃO"</formula>
    </cfRule>
    <cfRule type="cellIs" dxfId="310" priority="255" operator="equal">
      <formula>"SIM"</formula>
    </cfRule>
  </conditionalFormatting>
  <conditionalFormatting sqref="Z60">
    <cfRule type="cellIs" dxfId="309" priority="253" operator="equal">
      <formula>"OPORTUNIDADE"</formula>
    </cfRule>
  </conditionalFormatting>
  <conditionalFormatting sqref="Z60">
    <cfRule type="cellIs" dxfId="308" priority="251" operator="equal">
      <formula>"NÃO"</formula>
    </cfRule>
    <cfRule type="cellIs" dxfId="307" priority="252" operator="equal">
      <formula>"SIM"</formula>
    </cfRule>
  </conditionalFormatting>
  <conditionalFormatting sqref="Y64">
    <cfRule type="cellIs" dxfId="306" priority="247" operator="equal">
      <formula>"OPORTUNIDADE"</formula>
    </cfRule>
  </conditionalFormatting>
  <conditionalFormatting sqref="Y64">
    <cfRule type="cellIs" dxfId="305" priority="245" operator="equal">
      <formula>"NÃO"</formula>
    </cfRule>
    <cfRule type="cellIs" dxfId="304" priority="246" operator="equal">
      <formula>"SIM"</formula>
    </cfRule>
  </conditionalFormatting>
  <conditionalFormatting sqref="Z64">
    <cfRule type="cellIs" dxfId="303" priority="244" operator="equal">
      <formula>"OPORTUNIDADE"</formula>
    </cfRule>
  </conditionalFormatting>
  <conditionalFormatting sqref="Z64">
    <cfRule type="cellIs" dxfId="302" priority="242" operator="equal">
      <formula>"NÃO"</formula>
    </cfRule>
    <cfRule type="cellIs" dxfId="301" priority="243" operator="equal">
      <formula>"SIM"</formula>
    </cfRule>
  </conditionalFormatting>
  <conditionalFormatting sqref="Y65">
    <cfRule type="cellIs" dxfId="300" priority="217" operator="equal">
      <formula>"OPORTUNIDADE"</formula>
    </cfRule>
  </conditionalFormatting>
  <conditionalFormatting sqref="Y65">
    <cfRule type="cellIs" dxfId="299" priority="215" operator="equal">
      <formula>"NÃO"</formula>
    </cfRule>
    <cfRule type="cellIs" dxfId="298" priority="216" operator="equal">
      <formula>"SIM"</formula>
    </cfRule>
  </conditionalFormatting>
  <conditionalFormatting sqref="Z65">
    <cfRule type="cellIs" dxfId="297" priority="214" operator="equal">
      <formula>"OPORTUNIDADE"</formula>
    </cfRule>
  </conditionalFormatting>
  <conditionalFormatting sqref="Z65">
    <cfRule type="cellIs" dxfId="296" priority="212" operator="equal">
      <formula>"NÃO"</formula>
    </cfRule>
    <cfRule type="cellIs" dxfId="295" priority="213" operator="equal">
      <formula>"SIM"</formula>
    </cfRule>
  </conditionalFormatting>
  <conditionalFormatting sqref="Z65">
    <cfRule type="cellIs" dxfId="294" priority="211" operator="equal">
      <formula>"OPORTUNIDADE"</formula>
    </cfRule>
  </conditionalFormatting>
  <conditionalFormatting sqref="Z65">
    <cfRule type="cellIs" dxfId="293" priority="209" operator="equal">
      <formula>"NÃO"</formula>
    </cfRule>
    <cfRule type="cellIs" dxfId="292" priority="210" operator="equal">
      <formula>"SIM"</formula>
    </cfRule>
  </conditionalFormatting>
  <conditionalFormatting sqref="Z65">
    <cfRule type="cellIs" dxfId="291" priority="208" operator="equal">
      <formula>"OPORTUNIDADE"</formula>
    </cfRule>
  </conditionalFormatting>
  <conditionalFormatting sqref="Z65">
    <cfRule type="cellIs" dxfId="290" priority="206" operator="equal">
      <formula>"NÃO"</formula>
    </cfRule>
    <cfRule type="cellIs" dxfId="289" priority="207" operator="equal">
      <formula>"SIM"</formula>
    </cfRule>
  </conditionalFormatting>
  <conditionalFormatting sqref="Y73:Y75">
    <cfRule type="cellIs" dxfId="288" priority="205" operator="equal">
      <formula>"OPORTUNIDADE"</formula>
    </cfRule>
  </conditionalFormatting>
  <conditionalFormatting sqref="Y73:Y75">
    <cfRule type="cellIs" dxfId="287" priority="203" operator="equal">
      <formula>"NÃO"</formula>
    </cfRule>
    <cfRule type="cellIs" dxfId="286" priority="204" operator="equal">
      <formula>"SIM"</formula>
    </cfRule>
  </conditionalFormatting>
  <conditionalFormatting sqref="Z73:Z74">
    <cfRule type="cellIs" dxfId="285" priority="202" operator="equal">
      <formula>"OPORTUNIDADE"</formula>
    </cfRule>
  </conditionalFormatting>
  <conditionalFormatting sqref="Z73:Z74">
    <cfRule type="cellIs" dxfId="284" priority="200" operator="equal">
      <formula>"NÃO"</formula>
    </cfRule>
    <cfRule type="cellIs" dxfId="283" priority="201" operator="equal">
      <formula>"SIM"</formula>
    </cfRule>
  </conditionalFormatting>
  <conditionalFormatting sqref="Z72">
    <cfRule type="cellIs" dxfId="282" priority="199" operator="equal">
      <formula>"OPORTUNIDADE"</formula>
    </cfRule>
  </conditionalFormatting>
  <conditionalFormatting sqref="Z72">
    <cfRule type="cellIs" dxfId="281" priority="197" operator="equal">
      <formula>"NÃO"</formula>
    </cfRule>
    <cfRule type="cellIs" dxfId="280" priority="198" operator="equal">
      <formula>"SIM"</formula>
    </cfRule>
  </conditionalFormatting>
  <conditionalFormatting sqref="Z72">
    <cfRule type="cellIs" dxfId="279" priority="196" operator="equal">
      <formula>"OPORTUNIDADE"</formula>
    </cfRule>
  </conditionalFormatting>
  <conditionalFormatting sqref="Z72">
    <cfRule type="cellIs" dxfId="278" priority="194" operator="equal">
      <formula>"NÃO"</formula>
    </cfRule>
    <cfRule type="cellIs" dxfId="277" priority="195" operator="equal">
      <formula>"SIM"</formula>
    </cfRule>
  </conditionalFormatting>
  <conditionalFormatting sqref="Z72">
    <cfRule type="cellIs" dxfId="276" priority="193" operator="equal">
      <formula>"OPORTUNIDADE"</formula>
    </cfRule>
  </conditionalFormatting>
  <conditionalFormatting sqref="Z72">
    <cfRule type="cellIs" dxfId="275" priority="191" operator="equal">
      <formula>"NÃO"</formula>
    </cfRule>
    <cfRule type="cellIs" dxfId="274" priority="192" operator="equal">
      <formula>"SIM"</formula>
    </cfRule>
  </conditionalFormatting>
  <conditionalFormatting sqref="Y72:Y73">
    <cfRule type="cellIs" dxfId="273" priority="190" operator="equal">
      <formula>"OPORTUNIDADE"</formula>
    </cfRule>
  </conditionalFormatting>
  <conditionalFormatting sqref="Y72:Y73">
    <cfRule type="cellIs" dxfId="272" priority="188" operator="equal">
      <formula>"NÃO"</formula>
    </cfRule>
    <cfRule type="cellIs" dxfId="271" priority="189" operator="equal">
      <formula>"SIM"</formula>
    </cfRule>
  </conditionalFormatting>
  <conditionalFormatting sqref="BK38">
    <cfRule type="iconSet" priority="18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70" priority="186" operator="equal">
      <formula>"OPORTUNIDADE"</formula>
    </cfRule>
  </conditionalFormatting>
  <conditionalFormatting sqref="Z72:Z73">
    <cfRule type="cellIs" dxfId="269" priority="184" operator="equal">
      <formula>"NÃO"</formula>
    </cfRule>
    <cfRule type="cellIs" dxfId="268" priority="185" operator="equal">
      <formula>"SIM"</formula>
    </cfRule>
  </conditionalFormatting>
  <conditionalFormatting sqref="Y71">
    <cfRule type="cellIs" dxfId="267" priority="183" operator="equal">
      <formula>"OPORTUNIDADE"</formula>
    </cfRule>
  </conditionalFormatting>
  <conditionalFormatting sqref="Y71">
    <cfRule type="cellIs" dxfId="266" priority="181" operator="equal">
      <formula>"NÃO"</formula>
    </cfRule>
    <cfRule type="cellIs" dxfId="265" priority="182" operator="equal">
      <formula>"SIM"</formula>
    </cfRule>
  </conditionalFormatting>
  <conditionalFormatting sqref="Z71">
    <cfRule type="cellIs" dxfId="264" priority="180" operator="equal">
      <formula>"OPORTUNIDADE"</formula>
    </cfRule>
  </conditionalFormatting>
  <conditionalFormatting sqref="Z71">
    <cfRule type="cellIs" dxfId="263" priority="178" operator="equal">
      <formula>"NÃO"</formula>
    </cfRule>
    <cfRule type="cellIs" dxfId="262" priority="179" operator="equal">
      <formula>"SIM"</formula>
    </cfRule>
  </conditionalFormatting>
  <conditionalFormatting sqref="Z71">
    <cfRule type="cellIs" dxfId="261" priority="177" operator="equal">
      <formula>"OPORTUNIDADE"</formula>
    </cfRule>
  </conditionalFormatting>
  <conditionalFormatting sqref="Z71">
    <cfRule type="cellIs" dxfId="260" priority="175" operator="equal">
      <formula>"NÃO"</formula>
    </cfRule>
    <cfRule type="cellIs" dxfId="259" priority="176" operator="equal">
      <formula>"SIM"</formula>
    </cfRule>
  </conditionalFormatting>
  <conditionalFormatting sqref="Z71">
    <cfRule type="cellIs" dxfId="258" priority="174" operator="equal">
      <formula>"OPORTUNIDADE"</formula>
    </cfRule>
  </conditionalFormatting>
  <conditionalFormatting sqref="Z71">
    <cfRule type="cellIs" dxfId="257" priority="172" operator="equal">
      <formula>"NÃO"</formula>
    </cfRule>
    <cfRule type="cellIs" dxfId="256" priority="173" operator="equal">
      <formula>"SIM"</formula>
    </cfRule>
  </conditionalFormatting>
  <conditionalFormatting sqref="Z75">
    <cfRule type="cellIs" dxfId="255" priority="165" operator="equal">
      <formula>"OPORTUNIDADE"</formula>
    </cfRule>
  </conditionalFormatting>
  <conditionalFormatting sqref="Z75">
    <cfRule type="cellIs" dxfId="254" priority="163" operator="equal">
      <formula>"NÃO"</formula>
    </cfRule>
    <cfRule type="cellIs" dxfId="253" priority="164" operator="equal">
      <formula>"SIM"</formula>
    </cfRule>
  </conditionalFormatting>
  <conditionalFormatting sqref="Y75">
    <cfRule type="cellIs" dxfId="252" priority="162" operator="equal">
      <formula>"OPORTUNIDADE"</formula>
    </cfRule>
  </conditionalFormatting>
  <conditionalFormatting sqref="Y75">
    <cfRule type="cellIs" dxfId="251" priority="160" operator="equal">
      <formula>"NÃO"</formula>
    </cfRule>
    <cfRule type="cellIs" dxfId="250" priority="161" operator="equal">
      <formula>"SIM"</formula>
    </cfRule>
  </conditionalFormatting>
  <conditionalFormatting sqref="BK33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9" priority="158" operator="equal">
      <formula>"OPORTUNIDADE"</formula>
    </cfRule>
  </conditionalFormatting>
  <conditionalFormatting sqref="Y68:Y69">
    <cfRule type="cellIs" dxfId="248" priority="156" operator="equal">
      <formula>"NÃO"</formula>
    </cfRule>
    <cfRule type="cellIs" dxfId="247" priority="157" operator="equal">
      <formula>"SIM"</formula>
    </cfRule>
  </conditionalFormatting>
  <conditionalFormatting sqref="Z68">
    <cfRule type="cellIs" dxfId="246" priority="155" operator="equal">
      <formula>"OPORTUNIDADE"</formula>
    </cfRule>
  </conditionalFormatting>
  <conditionalFormatting sqref="Z68">
    <cfRule type="cellIs" dxfId="245" priority="153" operator="equal">
      <formula>"NÃO"</formula>
    </cfRule>
    <cfRule type="cellIs" dxfId="244" priority="154" operator="equal">
      <formula>"SIM"</formula>
    </cfRule>
  </conditionalFormatting>
  <conditionalFormatting sqref="Z68">
    <cfRule type="cellIs" dxfId="243" priority="152" operator="equal">
      <formula>"OPORTUNIDADE"</formula>
    </cfRule>
  </conditionalFormatting>
  <conditionalFormatting sqref="Z68">
    <cfRule type="cellIs" dxfId="242" priority="150" operator="equal">
      <formula>"NÃO"</formula>
    </cfRule>
    <cfRule type="cellIs" dxfId="241" priority="151" operator="equal">
      <formula>"SIM"</formula>
    </cfRule>
  </conditionalFormatting>
  <conditionalFormatting sqref="Z68">
    <cfRule type="cellIs" dxfId="240" priority="149" operator="equal">
      <formula>"OPORTUNIDADE"</formula>
    </cfRule>
  </conditionalFormatting>
  <conditionalFormatting sqref="Z68">
    <cfRule type="cellIs" dxfId="239" priority="147" operator="equal">
      <formula>"NÃO"</formula>
    </cfRule>
    <cfRule type="cellIs" dxfId="238" priority="148" operator="equal">
      <formula>"SIM"</formula>
    </cfRule>
  </conditionalFormatting>
  <conditionalFormatting sqref="Z68">
    <cfRule type="cellIs" dxfId="237" priority="146" operator="equal">
      <formula>"OPORTUNIDADE"</formula>
    </cfRule>
  </conditionalFormatting>
  <conditionalFormatting sqref="Z68">
    <cfRule type="cellIs" dxfId="236" priority="144" operator="equal">
      <formula>"NÃO"</formula>
    </cfRule>
    <cfRule type="cellIs" dxfId="235" priority="145" operator="equal">
      <formula>"SIM"</formula>
    </cfRule>
  </conditionalFormatting>
  <conditionalFormatting sqref="Z68">
    <cfRule type="cellIs" dxfId="234" priority="143" operator="equal">
      <formula>"OPORTUNIDADE"</formula>
    </cfRule>
  </conditionalFormatting>
  <conditionalFormatting sqref="Z68">
    <cfRule type="cellIs" dxfId="233" priority="141" operator="equal">
      <formula>"NÃO"</formula>
    </cfRule>
    <cfRule type="cellIs" dxfId="232" priority="142" operator="equal">
      <formula>"SIM"</formula>
    </cfRule>
  </conditionalFormatting>
  <conditionalFormatting sqref="Z68">
    <cfRule type="cellIs" dxfId="231" priority="140" operator="equal">
      <formula>"OPORTUNIDADE"</formula>
    </cfRule>
  </conditionalFormatting>
  <conditionalFormatting sqref="Z68">
    <cfRule type="cellIs" dxfId="230" priority="138" operator="equal">
      <formula>"NÃO"</formula>
    </cfRule>
    <cfRule type="cellIs" dxfId="229" priority="139" operator="equal">
      <formula>"SIM"</formula>
    </cfRule>
  </conditionalFormatting>
  <conditionalFormatting sqref="Z68">
    <cfRule type="cellIs" dxfId="228" priority="137" operator="equal">
      <formula>"OPORTUNIDADE"</formula>
    </cfRule>
  </conditionalFormatting>
  <conditionalFormatting sqref="Z68">
    <cfRule type="cellIs" dxfId="227" priority="135" operator="equal">
      <formula>"NÃO"</formula>
    </cfRule>
    <cfRule type="cellIs" dxfId="226" priority="136" operator="equal">
      <formula>"SIM"</formula>
    </cfRule>
  </conditionalFormatting>
  <conditionalFormatting sqref="Z68">
    <cfRule type="cellIs" dxfId="225" priority="134" operator="equal">
      <formula>"OPORTUNIDADE"</formula>
    </cfRule>
  </conditionalFormatting>
  <conditionalFormatting sqref="Z68">
    <cfRule type="cellIs" dxfId="224" priority="132" operator="equal">
      <formula>"NÃO"</formula>
    </cfRule>
    <cfRule type="cellIs" dxfId="223" priority="133" operator="equal">
      <formula>"SIM"</formula>
    </cfRule>
  </conditionalFormatting>
  <conditionalFormatting sqref="Y67:Y69">
    <cfRule type="cellIs" dxfId="222" priority="131" operator="equal">
      <formula>"OPORTUNIDADE"</formula>
    </cfRule>
  </conditionalFormatting>
  <conditionalFormatting sqref="Y67:Y69">
    <cfRule type="cellIs" dxfId="221" priority="129" operator="equal">
      <formula>"NÃO"</formula>
    </cfRule>
    <cfRule type="cellIs" dxfId="220" priority="130" operator="equal">
      <formula>"SIM"</formula>
    </cfRule>
  </conditionalFormatting>
  <conditionalFormatting sqref="Z67:Z68">
    <cfRule type="cellIs" dxfId="219" priority="128" operator="equal">
      <formula>"OPORTUNIDADE"</formula>
    </cfRule>
  </conditionalFormatting>
  <conditionalFormatting sqref="Z67:Z68">
    <cfRule type="cellIs" dxfId="218" priority="126" operator="equal">
      <formula>"NÃO"</formula>
    </cfRule>
    <cfRule type="cellIs" dxfId="217" priority="127" operator="equal">
      <formula>"SIM"</formula>
    </cfRule>
  </conditionalFormatting>
  <conditionalFormatting sqref="Z69">
    <cfRule type="cellIs" dxfId="216" priority="125" operator="equal">
      <formula>"OPORTUNIDADE"</formula>
    </cfRule>
  </conditionalFormatting>
  <conditionalFormatting sqref="Z69">
    <cfRule type="cellIs" dxfId="215" priority="123" operator="equal">
      <formula>"NÃO"</formula>
    </cfRule>
    <cfRule type="cellIs" dxfId="214" priority="124" operator="equal">
      <formula>"SIM"</formula>
    </cfRule>
  </conditionalFormatting>
  <conditionalFormatting sqref="Z69">
    <cfRule type="cellIs" dxfId="213" priority="122" operator="equal">
      <formula>"OPORTUNIDADE"</formula>
    </cfRule>
  </conditionalFormatting>
  <conditionalFormatting sqref="Z69">
    <cfRule type="cellIs" dxfId="212" priority="120" operator="equal">
      <formula>"NÃO"</formula>
    </cfRule>
    <cfRule type="cellIs" dxfId="211" priority="121" operator="equal">
      <formula>"SIM"</formula>
    </cfRule>
  </conditionalFormatting>
  <conditionalFormatting sqref="Z69">
    <cfRule type="cellIs" dxfId="210" priority="119" operator="equal">
      <formula>"OPORTUNIDADE"</formula>
    </cfRule>
  </conditionalFormatting>
  <conditionalFormatting sqref="Z69">
    <cfRule type="cellIs" dxfId="209" priority="117" operator="equal">
      <formula>"NÃO"</formula>
    </cfRule>
    <cfRule type="cellIs" dxfId="208" priority="118" operator="equal">
      <formula>"SIM"</formula>
    </cfRule>
  </conditionalFormatting>
  <conditionalFormatting sqref="Z69">
    <cfRule type="cellIs" dxfId="207" priority="116" operator="equal">
      <formula>"OPORTUNIDADE"</formula>
    </cfRule>
  </conditionalFormatting>
  <conditionalFormatting sqref="Z69">
    <cfRule type="cellIs" dxfId="206" priority="114" operator="equal">
      <formula>"NÃO"</formula>
    </cfRule>
    <cfRule type="cellIs" dxfId="205" priority="115" operator="equal">
      <formula>"SIM"</formula>
    </cfRule>
  </conditionalFormatting>
  <conditionalFormatting sqref="BK37">
    <cfRule type="iconSet" priority="10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0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0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4" priority="88" operator="equal">
      <formula>"OPORTUNIDADE"</formula>
    </cfRule>
  </conditionalFormatting>
  <conditionalFormatting sqref="Z91:Z92">
    <cfRule type="cellIs" dxfId="203" priority="86" operator="equal">
      <formula>"NÃO"</formula>
    </cfRule>
    <cfRule type="cellIs" dxfId="202" priority="87" operator="equal">
      <formula>"SIM"</formula>
    </cfRule>
  </conditionalFormatting>
  <conditionalFormatting sqref="Y91:Y100">
    <cfRule type="cellIs" dxfId="201" priority="85" operator="equal">
      <formula>"OPORTUNIDADE"</formula>
    </cfRule>
  </conditionalFormatting>
  <conditionalFormatting sqref="Y91:Y100">
    <cfRule type="cellIs" dxfId="200" priority="83" operator="equal">
      <formula>"NÃO"</formula>
    </cfRule>
    <cfRule type="cellIs" dxfId="199" priority="84" operator="equal">
      <formula>"SIM"</formula>
    </cfRule>
  </conditionalFormatting>
  <conditionalFormatting sqref="BK81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8" priority="79" operator="equal">
      <formula>"OPORTUNIDADE"</formula>
    </cfRule>
  </conditionalFormatting>
  <conditionalFormatting sqref="Z96">
    <cfRule type="cellIs" dxfId="197" priority="77" operator="equal">
      <formula>"NÃO"</formula>
    </cfRule>
    <cfRule type="cellIs" dxfId="196" priority="78" operator="equal">
      <formula>"SIM"</formula>
    </cfRule>
  </conditionalFormatting>
  <conditionalFormatting sqref="BP84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6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6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Z105">
    <cfRule type="cellIs" dxfId="195" priority="52" operator="equal">
      <formula>"OPORTUNIDADE"</formula>
    </cfRule>
  </conditionalFormatting>
  <conditionalFormatting sqref="Z105">
    <cfRule type="cellIs" dxfId="194" priority="50" operator="equal">
      <formula>"NÃO"</formula>
    </cfRule>
    <cfRule type="cellIs" dxfId="193" priority="51" operator="equal">
      <formula>"SIM"</formula>
    </cfRule>
  </conditionalFormatting>
  <conditionalFormatting sqref="Y105:Y108">
    <cfRule type="cellIs" dxfId="192" priority="49" operator="equal">
      <formula>"OPORTUNIDADE"</formula>
    </cfRule>
  </conditionalFormatting>
  <conditionalFormatting sqref="Y105:Y108">
    <cfRule type="cellIs" dxfId="191" priority="47" operator="equal">
      <formula>"NÃO"</formula>
    </cfRule>
    <cfRule type="cellIs" dxfId="190" priority="48" operator="equal">
      <formula>"SIM"</formula>
    </cfRule>
  </conditionalFormatting>
  <conditionalFormatting sqref="Z104">
    <cfRule type="cellIs" dxfId="189" priority="46" operator="equal">
      <formula>"OPORTUNIDADE"</formula>
    </cfRule>
  </conditionalFormatting>
  <conditionalFormatting sqref="Z104">
    <cfRule type="cellIs" dxfId="188" priority="44" operator="equal">
      <formula>"NÃO"</formula>
    </cfRule>
    <cfRule type="cellIs" dxfId="187" priority="45" operator="equal">
      <formula>"SIM"</formula>
    </cfRule>
  </conditionalFormatting>
  <conditionalFormatting sqref="Y104">
    <cfRule type="cellIs" dxfId="186" priority="43" operator="equal">
      <formula>"OPORTUNIDADE"</formula>
    </cfRule>
  </conditionalFormatting>
  <conditionalFormatting sqref="Y104">
    <cfRule type="cellIs" dxfId="185" priority="41" operator="equal">
      <formula>"NÃO"</formula>
    </cfRule>
    <cfRule type="cellIs" dxfId="184" priority="42" operator="equal">
      <formula>"SIM"</formula>
    </cfRule>
  </conditionalFormatting>
  <conditionalFormatting sqref="Y106:Y108">
    <cfRule type="cellIs" dxfId="183" priority="40" operator="equal">
      <formula>"OPORTUNIDADE"</formula>
    </cfRule>
  </conditionalFormatting>
  <conditionalFormatting sqref="Y106:Y108">
    <cfRule type="cellIs" dxfId="182" priority="38" operator="equal">
      <formula>"NÃO"</formula>
    </cfRule>
    <cfRule type="cellIs" dxfId="181" priority="39" operator="equal">
      <formula>"SIM"</formula>
    </cfRule>
  </conditionalFormatting>
  <conditionalFormatting sqref="Z109">
    <cfRule type="cellIs" dxfId="180" priority="37" operator="equal">
      <formula>"OPORTUNIDADE"</formula>
    </cfRule>
  </conditionalFormatting>
  <conditionalFormatting sqref="Z109">
    <cfRule type="cellIs" dxfId="179" priority="35" operator="equal">
      <formula>"NÃO"</formula>
    </cfRule>
    <cfRule type="cellIs" dxfId="178" priority="36" operator="equal">
      <formula>"SIM"</formula>
    </cfRule>
  </conditionalFormatting>
  <conditionalFormatting sqref="Z109">
    <cfRule type="cellIs" dxfId="177" priority="34" operator="equal">
      <formula>"OPORTUNIDADE"</formula>
    </cfRule>
  </conditionalFormatting>
  <conditionalFormatting sqref="Z109">
    <cfRule type="cellIs" dxfId="176" priority="32" operator="equal">
      <formula>"NÃO"</formula>
    </cfRule>
    <cfRule type="cellIs" dxfId="175" priority="33" operator="equal">
      <formula>"SIM"</formula>
    </cfRule>
  </conditionalFormatting>
  <conditionalFormatting sqref="Z109">
    <cfRule type="cellIs" dxfId="174" priority="31" operator="equal">
      <formula>"OPORTUNIDADE"</formula>
    </cfRule>
  </conditionalFormatting>
  <conditionalFormatting sqref="Z109">
    <cfRule type="cellIs" dxfId="173" priority="29" operator="equal">
      <formula>"NÃO"</formula>
    </cfRule>
    <cfRule type="cellIs" dxfId="172" priority="30" operator="equal">
      <formula>"SIM"</formula>
    </cfRule>
  </conditionalFormatting>
  <conditionalFormatting sqref="Y109">
    <cfRule type="cellIs" dxfId="171" priority="28" operator="equal">
      <formula>"OPORTUNIDADE"</formula>
    </cfRule>
  </conditionalFormatting>
  <conditionalFormatting sqref="Y109">
    <cfRule type="cellIs" dxfId="170" priority="26" operator="equal">
      <formula>"NÃO"</formula>
    </cfRule>
    <cfRule type="cellIs" dxfId="169" priority="27" operator="equal">
      <formula>"SIM"</formula>
    </cfRule>
  </conditionalFormatting>
  <conditionalFormatting sqref="Z109">
    <cfRule type="cellIs" dxfId="168" priority="25" operator="equal">
      <formula>"OPORTUNIDADE"</formula>
    </cfRule>
  </conditionalFormatting>
  <conditionalFormatting sqref="Z109">
    <cfRule type="cellIs" dxfId="167" priority="23" operator="equal">
      <formula>"NÃO"</formula>
    </cfRule>
    <cfRule type="cellIs" dxfId="166" priority="24" operator="equal">
      <formula>"SIM"</formula>
    </cfRule>
  </conditionalFormatting>
  <conditionalFormatting sqref="Y109:Y110">
    <cfRule type="cellIs" dxfId="165" priority="22" operator="equal">
      <formula>"OPORTUNIDADE"</formula>
    </cfRule>
  </conditionalFormatting>
  <conditionalFormatting sqref="Y109:Y110">
    <cfRule type="cellIs" dxfId="164" priority="20" operator="equal">
      <formula>"NÃO"</formula>
    </cfRule>
    <cfRule type="cellIs" dxfId="163" priority="21" operator="equal">
      <formula>"SIM"</formula>
    </cfRule>
  </conditionalFormatting>
  <conditionalFormatting sqref="Y109:Y110">
    <cfRule type="cellIs" dxfId="162" priority="19" operator="equal">
      <formula>"OPORTUNIDADE"</formula>
    </cfRule>
  </conditionalFormatting>
  <conditionalFormatting sqref="Y109:Y110">
    <cfRule type="cellIs" dxfId="161" priority="17" operator="equal">
      <formula>"NÃO"</formula>
    </cfRule>
    <cfRule type="cellIs" dxfId="160" priority="18" operator="equal">
      <formula>"SIM"</formula>
    </cfRule>
  </conditionalFormatting>
  <conditionalFormatting sqref="Z107">
    <cfRule type="cellIs" dxfId="159" priority="16" operator="equal">
      <formula>"OPORTUNIDADE"</formula>
    </cfRule>
  </conditionalFormatting>
  <conditionalFormatting sqref="Z107">
    <cfRule type="cellIs" dxfId="158" priority="14" operator="equal">
      <formula>"NÃO"</formula>
    </cfRule>
    <cfRule type="cellIs" dxfId="157" priority="15" operator="equal">
      <formula>"SIM"</formula>
    </cfRule>
  </conditionalFormatting>
  <conditionalFormatting sqref="Y107:Y108">
    <cfRule type="cellIs" dxfId="156" priority="10" operator="equal">
      <formula>"OPORTUNIDADE"</formula>
    </cfRule>
  </conditionalFormatting>
  <conditionalFormatting sqref="Y107:Y108">
    <cfRule type="cellIs" dxfId="155" priority="8" operator="equal">
      <formula>"NÃO"</formula>
    </cfRule>
    <cfRule type="cellIs" dxfId="154" priority="9" operator="equal">
      <formula>"SIM"</formula>
    </cfRule>
  </conditionalFormatting>
  <conditionalFormatting sqref="BP96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53" priority="3" operator="equal">
      <formula>"OPORTUNIDADE"</formula>
    </cfRule>
  </conditionalFormatting>
  <conditionalFormatting sqref="Z108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1448</v>
      </c>
      <c r="D5" s="308"/>
      <c r="E5" s="308"/>
      <c r="F5" s="308"/>
      <c r="G5" s="308"/>
      <c r="H5" s="308"/>
      <c r="I5" s="308"/>
      <c r="J5" s="309"/>
      <c r="K5" s="310" t="s">
        <v>1449</v>
      </c>
      <c r="L5" s="311"/>
      <c r="M5" s="311"/>
      <c r="N5" s="311"/>
      <c r="O5" s="312" t="s">
        <v>1450</v>
      </c>
      <c r="P5" s="312"/>
      <c r="Q5" s="313"/>
    </row>
    <row r="6" spans="1:17" s="102" customFormat="1" ht="15" customHeight="1">
      <c r="A6" s="96" t="s">
        <v>1451</v>
      </c>
      <c r="B6" s="103" t="s">
        <v>1452</v>
      </c>
      <c r="C6" s="104" t="s">
        <v>1166</v>
      </c>
      <c r="D6" s="105" t="s">
        <v>1167</v>
      </c>
      <c r="E6" s="104" t="s">
        <v>1453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1454</v>
      </c>
      <c r="M6" s="150" t="s">
        <v>30</v>
      </c>
      <c r="N6" s="151" t="s">
        <v>1161</v>
      </c>
      <c r="O6" s="170" t="s">
        <v>1204</v>
      </c>
      <c r="P6" s="170"/>
      <c r="Q6" s="219" t="s">
        <v>1455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1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1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1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1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TBS</v>
      </c>
      <c r="H106" s="166">
        <f>IF(FN_MC!K105="","*",FN_MC!K105)</f>
        <v>662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TBS</v>
      </c>
      <c r="M106" s="152">
        <f>IF(FN_MC!AP105="","*",FN_MC!AP105)</f>
        <v>662</v>
      </c>
      <c r="N106" s="152" t="str">
        <f>IF(FN_MC!AM105="","*",FN_MC!AM105)</f>
        <v>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BRUNO (TF-525)</v>
      </c>
      <c r="F107" s="108" t="str">
        <f>IF(FN_MC!H106="","*",FN_MC!H106)</f>
        <v>-</v>
      </c>
      <c r="G107" s="108" t="str">
        <f>IF(FN_MC!M106="","*",FN_MC!M106)</f>
        <v>TOM</v>
      </c>
      <c r="H107" s="166">
        <f>IF(FN_MC!K106="","*",FN_MC!K106)</f>
        <v>406.1</v>
      </c>
      <c r="I107" s="141">
        <f>IF(FN_MC!O106="","*",FN_MC!O106)</f>
        <v>0.375</v>
      </c>
      <c r="J107" s="141">
        <f>IF(FN_MC!P106="","*",FN_MC!P106)</f>
        <v>6.25E-2</v>
      </c>
      <c r="K107" s="152" t="str">
        <f>IF(FN_MC!AK106="","*",FN_MC!AK106)</f>
        <v>-</v>
      </c>
      <c r="L107" s="152" t="str">
        <f>IF(FN_MC!AM106="","*",FN_MC!AM106)</f>
        <v>TOM</v>
      </c>
      <c r="M107" s="152">
        <f>IF(FN_MC!AP106="","*",FN_MC!AP106)</f>
        <v>406.1</v>
      </c>
      <c r="N107" s="152" t="str">
        <f>IF(FN_MC!AM106="","*",FN_MC!AM106)</f>
        <v>TOM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W48</v>
      </c>
      <c r="F108" s="108" t="str">
        <f>IF(FN_MC!H107="","*",FN_MC!H107)</f>
        <v>TOM2</v>
      </c>
      <c r="G108" s="108" t="str">
        <f>IF(FN_MC!M107="","*",FN_MC!M107)</f>
        <v>TOM-TMT</v>
      </c>
      <c r="H108" s="166">
        <f>IF(FN_MC!K107="","*",FN_MC!K107)</f>
        <v>404.08</v>
      </c>
      <c r="I108" s="141">
        <f>IF(FN_MC!O107="","*",FN_MC!O107)</f>
        <v>0.375</v>
      </c>
      <c r="J108" s="141">
        <f>IF(FN_MC!P107="","*",FN_MC!P107)</f>
        <v>8.3333333333333329E-2</v>
      </c>
      <c r="K108" s="152" t="str">
        <f>IF(FN_MC!AK107="","*",FN_MC!AK107)</f>
        <v>TOM2</v>
      </c>
      <c r="L108" s="152" t="str">
        <f>IF(FN_MC!AM107="","*",FN_MC!AM107)</f>
        <v>TOM-TMT</v>
      </c>
      <c r="M108" s="152">
        <f>IF(FN_MC!AP107="","*",FN_MC!AP107)</f>
        <v>404.08</v>
      </c>
      <c r="N108" s="152" t="str">
        <f>IF(FN_MC!AM107="","*",FN_MC!AM107)</f>
        <v>TOM-TMT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TMI-TCS</v>
      </c>
      <c r="E109" s="108" t="str">
        <f>IF(FN_MC!D108="","*",FN_MC!D108)</f>
        <v>A60</v>
      </c>
      <c r="F109" s="108" t="str">
        <f>IF(FN_MC!H108="","*",FN_MC!H108)</f>
        <v>TCS</v>
      </c>
      <c r="G109" s="108" t="str">
        <f>IF(FN_MC!M108="","*",FN_MC!M108)</f>
        <v>TCS-TGR</v>
      </c>
      <c r="H109" s="166">
        <f>IF(FN_MC!K108="","*",FN_MC!K108)</f>
        <v>290</v>
      </c>
      <c r="I109" s="141">
        <f>IF(FN_MC!O108="","*",FN_MC!O108)</f>
        <v>0.33333333333333331</v>
      </c>
      <c r="J109" s="141">
        <f>IF(FN_MC!P108="","*",FN_MC!P108)</f>
        <v>4.1666666666666664E-2</v>
      </c>
      <c r="K109" s="152" t="str">
        <f>IF(FN_MC!AK108="","*",FN_MC!AK108)</f>
        <v>TCS</v>
      </c>
      <c r="L109" s="152" t="str">
        <f>IF(FN_MC!AM108="","*",FN_MC!AM108)</f>
        <v>TCS-TGR</v>
      </c>
      <c r="M109" s="152">
        <f>IF(FN_MC!AP108="","*",FN_MC!AP108)</f>
        <v>290</v>
      </c>
      <c r="N109" s="152" t="str">
        <f>IF(FN_MC!AM108="","*",FN_MC!AM108)</f>
        <v>TCS-TGR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 t="str">
        <f>IF(FN_MC!B111="","*",FN_MC!B111)</f>
        <v>*</v>
      </c>
      <c r="B112" s="107" t="str">
        <f>IF(FN_MC!X111="","*",FN_MC!X111)</f>
        <v>*</v>
      </c>
      <c r="C112" s="108" t="str">
        <f>IF(FN_MC!S111="","*",FN_MC!S111)</f>
        <v>-</v>
      </c>
      <c r="D112" s="108" t="str">
        <f>IF(FN_MC!T111="","*",FN_MC!T111)</f>
        <v>-</v>
      </c>
      <c r="E112" s="108" t="str">
        <f>IF(FN_MC!D111="","*",FN_MC!D111)</f>
        <v>*</v>
      </c>
      <c r="F112" s="108" t="str">
        <f>IF(FN_MC!H111="","*",FN_MC!H111)</f>
        <v>*</v>
      </c>
      <c r="G112" s="108" t="str">
        <f>IF(FN_MC!M111="","*",FN_MC!M111)</f>
        <v>-</v>
      </c>
      <c r="H112" s="166" t="str">
        <f>IF(FN_MC!K111="","*",FN_MC!K111)</f>
        <v>*</v>
      </c>
      <c r="I112" s="141" t="str">
        <f>IF(FN_MC!O111="","*",FN_MC!O111)</f>
        <v>*</v>
      </c>
      <c r="J112" s="141" t="str">
        <f>IF(FN_MC!P111="","*",FN_MC!P111)</f>
        <v>*</v>
      </c>
      <c r="K112" s="152">
        <f>IF(FN_MC!AK111="","*",FN_MC!AK111)</f>
        <v>0</v>
      </c>
      <c r="L112" s="152" t="str">
        <f>IF(FN_MC!AM111="","*",FN_MC!AM111)</f>
        <v>-</v>
      </c>
      <c r="M112" s="152">
        <f>IF(FN_MC!AP111="","*",FN_MC!AP111)</f>
        <v>0</v>
      </c>
      <c r="N112" s="152" t="str">
        <f>IF(FN_MC!AM111="","*",FN_MC!AM111)</f>
        <v>-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 t="str">
        <f>IF(FN_MC!B112="","*",FN_MC!B112)</f>
        <v>*</v>
      </c>
      <c r="B113" s="107" t="str">
        <f>IF(FN_MC!X112="","*",FN_MC!X112)</f>
        <v>*</v>
      </c>
      <c r="C113" s="108" t="str">
        <f>IF(FN_MC!S112="","*",FN_MC!S112)</f>
        <v>-</v>
      </c>
      <c r="D113" s="108" t="str">
        <f>IF(FN_MC!T112="","*",FN_MC!T112)</f>
        <v>-</v>
      </c>
      <c r="E113" s="108" t="str">
        <f>IF(FN_MC!D112="","*",FN_MC!D112)</f>
        <v>*</v>
      </c>
      <c r="F113" s="108" t="str">
        <f>IF(FN_MC!H112="","*",FN_MC!H112)</f>
        <v>*</v>
      </c>
      <c r="G113" s="108" t="str">
        <f>IF(FN_MC!M112="","*",FN_MC!M112)</f>
        <v>-</v>
      </c>
      <c r="H113" s="166" t="str">
        <f>IF(FN_MC!K112="","*",FN_MC!K112)</f>
        <v>*</v>
      </c>
      <c r="I113" s="141" t="str">
        <f>IF(FN_MC!O112="","*",FN_MC!O112)</f>
        <v>*</v>
      </c>
      <c r="J113" s="141" t="str">
        <f>IF(FN_MC!P112="","*",FN_MC!P112)</f>
        <v>*</v>
      </c>
      <c r="K113" s="152">
        <f>IF(FN_MC!AK112="","*",FN_MC!AK112)</f>
        <v>0</v>
      </c>
      <c r="L113" s="152" t="str">
        <f>IF(FN_MC!AM112="","*",FN_MC!AM112)</f>
        <v>-</v>
      </c>
      <c r="M113" s="152">
        <f>IF(FN_MC!AP112="","*",FN_MC!AP112)</f>
        <v>0</v>
      </c>
      <c r="N113" s="152" t="str">
        <f>IF(FN_MC!AM112="","*",FN_MC!AM112)</f>
        <v>-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1448</v>
      </c>
      <c r="D1003" s="308"/>
      <c r="E1003" s="308"/>
      <c r="F1003" s="308"/>
      <c r="G1003" s="308"/>
      <c r="H1003" s="308"/>
      <c r="I1003" s="308"/>
      <c r="J1003" s="309"/>
      <c r="K1003" s="310" t="s">
        <v>1449</v>
      </c>
      <c r="L1003" s="311"/>
      <c r="M1003" s="311"/>
      <c r="N1003" s="311"/>
      <c r="O1003" s="282" t="s">
        <v>1450</v>
      </c>
      <c r="P1003" s="258"/>
      <c r="Q1003" s="157"/>
    </row>
    <row r="1004" spans="1:17">
      <c r="A1004" s="96" t="s">
        <v>1451</v>
      </c>
      <c r="B1004" s="103" t="s">
        <v>1452</v>
      </c>
      <c r="C1004" s="104" t="s">
        <v>1166</v>
      </c>
      <c r="D1004" s="105" t="s">
        <v>1167</v>
      </c>
      <c r="E1004" s="104" t="s">
        <v>1453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1454</v>
      </c>
      <c r="M1004" s="150" t="s">
        <v>30</v>
      </c>
      <c r="N1004" s="151" t="s">
        <v>1161</v>
      </c>
      <c r="O1004" s="170" t="s">
        <v>1204</v>
      </c>
      <c r="P1004" s="219" t="s">
        <v>1455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1456</v>
      </c>
      <c r="W1" s="319"/>
      <c r="X1" s="319"/>
      <c r="Y1" s="113"/>
    </row>
    <row r="2" spans="1:25" s="109" customFormat="1" ht="11.25" customHeight="1">
      <c r="A2" s="114" t="s">
        <v>1457</v>
      </c>
      <c r="B2" s="114" t="s">
        <v>1452</v>
      </c>
      <c r="C2" s="114" t="s">
        <v>7</v>
      </c>
      <c r="D2" s="115" t="s">
        <v>1166</v>
      </c>
      <c r="E2" s="115" t="s">
        <v>1167</v>
      </c>
      <c r="F2" s="115" t="s">
        <v>1451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1458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TBS</v>
      </c>
      <c r="L102" s="119" t="str">
        <f>IF(FN_MC!N105="","*",FN_MC!N105)</f>
        <v>TBS1</v>
      </c>
      <c r="M102" s="120">
        <f>IF(FN_MC!J105="","*",FN_MC!J105)</f>
        <v>98</v>
      </c>
      <c r="N102" s="120">
        <f>IF(FN_MC!K105="","*",FN_MC!K105)</f>
        <v>662</v>
      </c>
      <c r="O102" s="120">
        <f>IF(FN_MC!L105="","*",FN_MC!L105)</f>
        <v>721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5900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TBS, após segue a 16km/h de TBS a TSF, encerrando em TSF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BRUNO (TF-525)</v>
      </c>
      <c r="H103" s="119" t="str">
        <f>IF(FN_MC!F106="","*",FN_MC!F106)</f>
        <v>PDM - SOLDA</v>
      </c>
      <c r="I103" s="119" t="str">
        <f>IF(FN_MC!H106="","*",FN_MC!H106)</f>
        <v>-</v>
      </c>
      <c r="J103" s="119" t="str">
        <f>IF(FN_MC!I106="","*",FN_MC!I106)</f>
        <v>-</v>
      </c>
      <c r="K103" s="119" t="str">
        <f>IF(FN_MC!M106="","*",FN_MC!M106)</f>
        <v>TOM</v>
      </c>
      <c r="L103" s="119" t="str">
        <f>IF(FN_MC!N106="","*",FN_MC!N106)</f>
        <v>TOM1</v>
      </c>
      <c r="M103" s="120">
        <f>IF(FN_MC!J106="","*",FN_MC!J106)</f>
        <v>74</v>
      </c>
      <c r="N103" s="120">
        <f>IF(FN_MC!K106="","*",FN_MC!K106)</f>
        <v>406.1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6.25E-2</v>
      </c>
      <c r="S103" s="119" t="str">
        <f>IF(FN_MC!Q106="","*",CONCATENATE(FN_MC!Q106," ",FN_MC!R106))</f>
        <v>1 Nº DE SOLDA</v>
      </c>
      <c r="T103" s="119" t="str">
        <f>IF(FN_MC!V106="","*",FN_MC!V106)</f>
        <v xml:space="preserve">Bruno </v>
      </c>
      <c r="U103" s="119" t="str">
        <f>IF(FN_MC!W106="","*",FN_MC!W106)</f>
        <v xml:space="preserve">Solda depende de temperatura </v>
      </c>
      <c r="V103" s="121">
        <f ca="1">_xlfn.XLOOKUP(G103&amp;$V$2,BS_CONTROLE[CHAVE],BS_CONTROLE[Quantidade_11],"-")</f>
        <v>2</v>
      </c>
      <c r="W103" s="121">
        <f ca="1">_xlfn.XLOOKUP(G103&amp;$W$2,BS_CONTROLE[CHAVE],BS_CONTROLE[Quantidade_11],"-")</f>
        <v>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P2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W48</v>
      </c>
      <c r="H104" s="119" t="str">
        <f>IF(FN_MC!F107="","*",FN_MC!F107)</f>
        <v>MECANIZAÇÃO - DOL</v>
      </c>
      <c r="I104" s="119" t="str">
        <f>IF(FN_MC!H107="","*",FN_MC!H107)</f>
        <v>TOM2</v>
      </c>
      <c r="J104" s="119" t="str">
        <f>IF(FN_MC!I107="","*",FN_MC!I107)</f>
        <v>TOM2</v>
      </c>
      <c r="K104" s="119" t="str">
        <f>IF(FN_MC!M107="","*",FN_MC!M107)</f>
        <v>TOM-TMT</v>
      </c>
      <c r="L104" s="119" t="str">
        <f>IF(FN_MC!N107="","*",FN_MC!N107)</f>
        <v>TMTTOM</v>
      </c>
      <c r="M104" s="120">
        <f>IF(FN_MC!J107="","*",FN_MC!J107)</f>
        <v>74</v>
      </c>
      <c r="N104" s="120">
        <f>IF(FN_MC!K107="","*",FN_MC!K107)</f>
        <v>404.08</v>
      </c>
      <c r="O104" s="120">
        <f>IF(FN_MC!L107="","*",FN_MC!L107)</f>
        <v>400.78</v>
      </c>
      <c r="P104" s="120"/>
      <c r="Q104" s="137">
        <f>IF(FN_MC!O107="","*",FN_MC!O107)</f>
        <v>0.375</v>
      </c>
      <c r="R104" s="137">
        <f>IF(FN_MC!P107="","*",FN_MC!P107)</f>
        <v>8.3333333333333329E-2</v>
      </c>
      <c r="S104" s="119" t="str">
        <f>IF(FN_MC!Q107="","*",CONCATENATE(FN_MC!Q107," ",FN_MC!R107))</f>
        <v>1000 M</v>
      </c>
      <c r="T104" s="119" t="str">
        <f>IF(FN_MC!V107="","*",FN_MC!V107)</f>
        <v>Rodrigo</v>
      </c>
      <c r="U104" s="119" t="str">
        <f>IF(FN_MC!W107="","*",FN_MC!W107)</f>
        <v>DOL</v>
      </c>
      <c r="V104" s="121">
        <f ca="1">_xlfn.XLOOKUP(G104&amp;$V$2,BS_CONTROLE[CHAVE],BS_CONTROLE[Quantidade_11],"-")</f>
        <v>0</v>
      </c>
      <c r="W104" s="121" t="str">
        <f ca="1">_xlfn.XLOOKUP(G104&amp;$W$2,BS_CONTROLE[CHAVE],BS_CONTROLE[Quantidade_11],"-")</f>
        <v>-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P1</v>
      </c>
      <c r="D105" s="119" t="str">
        <f>IF(FN_MC!S108="","*",FN_MC!S108)</f>
        <v>FERRONORTE</v>
      </c>
      <c r="E105" s="119" t="str">
        <f>IF(FN_MC!T108="","*",FN_MC!T108)</f>
        <v>TMI-TCS</v>
      </c>
      <c r="F105" s="119">
        <f>IF(FN_MC!B108="","*",FN_MC!B108)</f>
        <v>45939</v>
      </c>
      <c r="G105" s="119" t="str">
        <f>IF(FN_MC!D108="","*",FN_MC!D108)</f>
        <v>A60</v>
      </c>
      <c r="H105" s="119" t="str">
        <f>IF(FN_MC!F108="","*",FN_MC!F108)</f>
        <v>DETECÇÃO - RONDA 7 DIAS</v>
      </c>
      <c r="I105" s="119" t="str">
        <f>IF(FN_MC!H108="","*",FN_MC!H108)</f>
        <v>TCS</v>
      </c>
      <c r="J105" s="119" t="str">
        <f>IF(FN_MC!I108="","*",FN_MC!I108)</f>
        <v>TGR</v>
      </c>
      <c r="K105" s="119" t="str">
        <f>IF(FN_MC!M108="","*",FN_MC!M108)</f>
        <v>TCS-TGR</v>
      </c>
      <c r="L105" s="119" t="str">
        <f>IF(FN_MC!N108="","*",FN_MC!N108)</f>
        <v>TCSTGR</v>
      </c>
      <c r="M105" s="120">
        <f>IF(FN_MC!J108="","*",FN_MC!J108)</f>
        <v>74</v>
      </c>
      <c r="N105" s="120">
        <f>IF(FN_MC!K108="","*",FN_MC!K108)</f>
        <v>290</v>
      </c>
      <c r="O105" s="120" t="str">
        <f>IF(FN_MC!L108="","*",FN_MC!L108)</f>
        <v>-</v>
      </c>
      <c r="P105" s="120"/>
      <c r="Q105" s="137">
        <f>IF(FN_MC!O108="","*",FN_MC!O108)</f>
        <v>0.33333333333333331</v>
      </c>
      <c r="R105" s="137">
        <f>IF(FN_MC!P108="","*",FN_MC!P108)</f>
        <v>4.1666666666666664E-2</v>
      </c>
      <c r="S105" s="119" t="str">
        <f>IF(FN_MC!Q108="","*",CONCATENATE(FN_MC!Q108," ",FN_MC!R108))</f>
        <v>200 KM</v>
      </c>
      <c r="T105" s="119" t="str">
        <f>IF(FN_MC!V108="","*",FN_MC!V108)</f>
        <v>Miguel</v>
      </c>
      <c r="U105" s="119" t="str">
        <f>IF(FN_MC!W108="","*",FN_MC!W108)</f>
        <v>Ronda 7 dias</v>
      </c>
      <c r="V105" s="121" t="str">
        <f ca="1">_xlfn.XLOOKUP(G105&amp;$V$2,BS_CONTROLE[CHAVE],BS_CONTROLE[Quantidade_11],"-")</f>
        <v>-</v>
      </c>
      <c r="W105" s="121">
        <f ca="1">_xlfn.XLOOKUP(G105&amp;$W$2,BS_CONTROLE[CHAVE],BS_CONTROLE[Quantidade_11],"-")</f>
        <v>290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*</v>
      </c>
      <c r="C108" s="118" t="str">
        <f>IF(FN_MC!Z111="","*",FN_MC!Z111)</f>
        <v>*</v>
      </c>
      <c r="D108" s="119" t="str">
        <f>IF(FN_MC!S111="","*",FN_MC!S111)</f>
        <v>-</v>
      </c>
      <c r="E108" s="119" t="str">
        <f>IF(FN_MC!T111="","*",FN_MC!T111)</f>
        <v>-</v>
      </c>
      <c r="F108" s="119" t="str">
        <f>IF(FN_MC!B111="","*",FN_MC!B111)</f>
        <v>*</v>
      </c>
      <c r="G108" s="119" t="str">
        <f>IF(FN_MC!D111="","*",FN_MC!D111)</f>
        <v>*</v>
      </c>
      <c r="H108" s="119" t="str">
        <f>IF(FN_MC!F111="","*",FN_MC!F111)</f>
        <v>*</v>
      </c>
      <c r="I108" s="119" t="str">
        <f>IF(FN_MC!H111="","*",FN_MC!H111)</f>
        <v>*</v>
      </c>
      <c r="J108" s="119" t="str">
        <f>IF(FN_MC!I111="","*",FN_MC!I111)</f>
        <v>*</v>
      </c>
      <c r="K108" s="119" t="str">
        <f>IF(FN_MC!M111="","*",FN_MC!M111)</f>
        <v>-</v>
      </c>
      <c r="L108" s="119" t="str">
        <f>IF(FN_MC!N111="","*",FN_MC!N111)</f>
        <v>-</v>
      </c>
      <c r="M108" s="120" t="str">
        <f>IF(FN_MC!J111="","*",FN_MC!J111)</f>
        <v>*</v>
      </c>
      <c r="N108" s="120" t="str">
        <f>IF(FN_MC!K111="","*",FN_MC!K111)</f>
        <v>*</v>
      </c>
      <c r="O108" s="120" t="str">
        <f>IF(FN_MC!L111="","*",FN_MC!L111)</f>
        <v>*</v>
      </c>
      <c r="P108" s="120"/>
      <c r="Q108" s="137" t="str">
        <f>IF(FN_MC!O111="","*",FN_MC!O111)</f>
        <v>*</v>
      </c>
      <c r="R108" s="137" t="str">
        <f>IF(FN_MC!P111="","*",FN_MC!P111)</f>
        <v>*</v>
      </c>
      <c r="S108" s="119" t="str">
        <f>IF(FN_MC!Q111="","*",CONCATENATE(FN_MC!Q111," ",FN_MC!R111))</f>
        <v>*</v>
      </c>
      <c r="T108" s="119" t="str">
        <f>IF(FN_MC!V111="","*",FN_MC!V111)</f>
        <v>*</v>
      </c>
      <c r="U108" s="119" t="str">
        <f>IF(FN_MC!W111="","*",FN_MC!W111)</f>
        <v>*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*</v>
      </c>
      <c r="C109" s="118" t="str">
        <f>IF(FN_MC!Z112="","*",FN_MC!Z112)</f>
        <v>*</v>
      </c>
      <c r="D109" s="119" t="str">
        <f>IF(FN_MC!S112="","*",FN_MC!S112)</f>
        <v>-</v>
      </c>
      <c r="E109" s="119" t="str">
        <f>IF(FN_MC!T112="","*",FN_MC!T112)</f>
        <v>-</v>
      </c>
      <c r="F109" s="119" t="str">
        <f>IF(FN_MC!B112="","*",FN_MC!B112)</f>
        <v>*</v>
      </c>
      <c r="G109" s="119" t="str">
        <f>IF(FN_MC!D112="","*",FN_MC!D112)</f>
        <v>*</v>
      </c>
      <c r="H109" s="119" t="str">
        <f>IF(FN_MC!F112="","*",FN_MC!F112)</f>
        <v>*</v>
      </c>
      <c r="I109" s="119" t="str">
        <f>IF(FN_MC!H112="","*",FN_MC!H112)</f>
        <v>*</v>
      </c>
      <c r="J109" s="119" t="str">
        <f>IF(FN_MC!I112="","*",FN_MC!I112)</f>
        <v>*</v>
      </c>
      <c r="K109" s="119" t="str">
        <f>IF(FN_MC!M112="","*",FN_MC!M112)</f>
        <v>-</v>
      </c>
      <c r="L109" s="119" t="str">
        <f>IF(FN_MC!N112="","*",FN_MC!N112)</f>
        <v>-</v>
      </c>
      <c r="M109" s="120" t="str">
        <f>IF(FN_MC!J112="","*",FN_MC!J112)</f>
        <v>*</v>
      </c>
      <c r="N109" s="120" t="str">
        <f>IF(FN_MC!K112="","*",FN_MC!K112)</f>
        <v>*</v>
      </c>
      <c r="O109" s="120" t="str">
        <f>IF(FN_MC!L112="","*",FN_MC!L112)</f>
        <v>*</v>
      </c>
      <c r="P109" s="120"/>
      <c r="Q109" s="137" t="str">
        <f>IF(FN_MC!O112="","*",FN_MC!O112)</f>
        <v>*</v>
      </c>
      <c r="R109" s="137" t="str">
        <f>IF(FN_MC!P112="","*",FN_MC!P112)</f>
        <v>*</v>
      </c>
      <c r="S109" s="119" t="str">
        <f>IF(FN_MC!Q112="","*",CONCATENATE(FN_MC!Q112," ",FN_MC!R112))</f>
        <v>*</v>
      </c>
      <c r="T109" s="119" t="str">
        <f>IF(FN_MC!V112="","*",FN_MC!V112)</f>
        <v>*</v>
      </c>
      <c r="U109" s="119" t="str">
        <f>IF(FN_MC!W112="","*",FN_MC!W112)</f>
        <v>*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1459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1460</v>
      </c>
      <c r="C2" s="104" t="s">
        <v>1151</v>
      </c>
      <c r="D2" s="104" t="s">
        <v>1153</v>
      </c>
      <c r="E2" s="104" t="s">
        <v>1461</v>
      </c>
      <c r="F2" s="104" t="s">
        <v>1462</v>
      </c>
      <c r="G2" s="104" t="s">
        <v>1463</v>
      </c>
      <c r="H2" s="104" t="s">
        <v>1464</v>
      </c>
      <c r="I2" s="104" t="s">
        <v>1465</v>
      </c>
      <c r="J2" s="104" t="s">
        <v>1466</v>
      </c>
      <c r="K2" s="140" t="s">
        <v>1467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BRUNO (TF-525)</v>
      </c>
      <c r="E103" s="130" t="str">
        <f>IF(FN_MC!H106="","*",FN_MC!H106)</f>
        <v>-</v>
      </c>
      <c r="F103" s="148" t="str">
        <f>IF(FN_MC!M106="","*",FN_MC!M106)</f>
        <v>TOM</v>
      </c>
      <c r="G103" s="130" t="str">
        <f>IF(FN_MC!I106="","*",FN_MC!I106)</f>
        <v>-</v>
      </c>
      <c r="H103" s="130" t="str">
        <f>IF(FN_MC!AB106="","*",FN_MC!AB106)</f>
        <v>-</v>
      </c>
      <c r="I103" s="130" t="str">
        <f>IF(FN_MC!AC106="","*",FN_MC!AC106)</f>
        <v>-</v>
      </c>
      <c r="J103" s="131" t="str">
        <f>IF(FN_MC!AA106="","*",FN_MC!AA106)</f>
        <v>-</v>
      </c>
      <c r="K103" s="143" t="str">
        <f>IF(FN_MC!AD106="","*",FN_MC!AD106)</f>
        <v>-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W48</v>
      </c>
      <c r="E104" s="130" t="str">
        <f>IF(FN_MC!H107="","*",FN_MC!H107)</f>
        <v>TOM2</v>
      </c>
      <c r="F104" s="148" t="str">
        <f>IF(FN_MC!M107="","*",FN_MC!M107)</f>
        <v>TOM-TMT</v>
      </c>
      <c r="G104" s="130" t="str">
        <f>IF(FN_MC!I107="","*",FN_MC!I107)</f>
        <v>TOM2</v>
      </c>
      <c r="H104" s="130" t="str">
        <f>IF(FN_MC!AB107="","*",FN_MC!AB107)</f>
        <v>FIXO</v>
      </c>
      <c r="I104" s="130" t="str">
        <f>IF(FN_MC!AC107="","*",FN_MC!AC107)</f>
        <v>ACIONAMENTO</v>
      </c>
      <c r="J104" s="131">
        <f>IF(FN_MC!AA107="","*",FN_MC!AA107)</f>
        <v>1</v>
      </c>
      <c r="K104" s="143">
        <f>IF(FN_MC!AD107="","*",FN_MC!AD107)</f>
        <v>0.33333333333333331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A60</v>
      </c>
      <c r="E105" s="130" t="str">
        <f>IF(FN_MC!H108="","*",FN_MC!H108)</f>
        <v>TCS</v>
      </c>
      <c r="F105" s="148" t="str">
        <f>IF(FN_MC!M108="","*",FN_MC!M108)</f>
        <v>TCS-TGR</v>
      </c>
      <c r="G105" s="130" t="str">
        <f>IF(FN_MC!I108="","*",FN_MC!I108)</f>
        <v>TGR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0.29166666666666669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 t="str">
        <f>IF(FN_MC!B111="","*",FN_MC!B111)</f>
        <v>*</v>
      </c>
      <c r="D108" s="130" t="str">
        <f>IF(FN_MC!D111="","*",FN_MC!D111)</f>
        <v>*</v>
      </c>
      <c r="E108" s="130" t="str">
        <f>IF(FN_MC!H111="","*",FN_MC!H111)</f>
        <v>*</v>
      </c>
      <c r="F108" s="148" t="str">
        <f>IF(FN_MC!M111="","*",FN_MC!M111)</f>
        <v>-</v>
      </c>
      <c r="G108" s="130" t="str">
        <f>IF(FN_MC!I111="","*",FN_MC!I111)</f>
        <v>*</v>
      </c>
      <c r="H108" s="130" t="str">
        <f>IF(FN_MC!AB111="","*",FN_MC!AB111)</f>
        <v>*</v>
      </c>
      <c r="I108" s="130" t="str">
        <f>IF(FN_MC!AC111="","*",FN_MC!AC111)</f>
        <v>*</v>
      </c>
      <c r="J108" s="131" t="str">
        <f>IF(FN_MC!AA111="","*",FN_MC!AA111)</f>
        <v>*</v>
      </c>
      <c r="K108" s="143" t="str">
        <f>IF(FN_MC!AD111="","*",FN_MC!AD111)</f>
        <v>*</v>
      </c>
    </row>
    <row r="109" spans="2:11" s="132" customFormat="1" hidden="1">
      <c r="B109" s="129" t="str">
        <f>IF(FN_MC!Y112="","*",FN_MC!Y112)</f>
        <v>*</v>
      </c>
      <c r="C109" s="130" t="str">
        <f>IF(FN_MC!B112="","*",FN_MC!B112)</f>
        <v>*</v>
      </c>
      <c r="D109" s="130" t="str">
        <f>IF(FN_MC!D112="","*",FN_MC!D112)</f>
        <v>*</v>
      </c>
      <c r="E109" s="130" t="str">
        <f>IF(FN_MC!H112="","*",FN_MC!H112)</f>
        <v>*</v>
      </c>
      <c r="F109" s="148" t="str">
        <f>IF(FN_MC!M112="","*",FN_MC!M112)</f>
        <v>-</v>
      </c>
      <c r="G109" s="130" t="str">
        <f>IF(FN_MC!I112="","*",FN_MC!I112)</f>
        <v>*</v>
      </c>
      <c r="H109" s="130" t="str">
        <f>IF(FN_MC!AB112="","*",FN_MC!AB112)</f>
        <v>*</v>
      </c>
      <c r="I109" s="130" t="str">
        <f>IF(FN_MC!AC112="","*",FN_MC!AC112)</f>
        <v>*</v>
      </c>
      <c r="J109" s="131" t="str">
        <f>IF(FN_MC!AA112="","*",FN_MC!AA112)</f>
        <v>*</v>
      </c>
      <c r="K109" s="143" t="str">
        <f>IF(FN_MC!AD112="","*",FN_MC!AD112)</f>
        <v>*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2025-10-08T16:43:34Z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