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75" documentId="120_S{118792C3-22EF-5104-A093-F22BFE3913F3}" xr6:coauthVersionLast="47" xr6:coauthVersionMax="47" xr10:uidLastSave="{F8ABCEB3-1E00-4352-825D-84405670A7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" i="1" l="1" a="1"/>
  <c r="N56" i="1" s="1"/>
  <c r="M56" i="1" a="1"/>
  <c r="M56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L51" i="15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L61" i="15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92" i="1" l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<sst xmlns="http://schemas.openxmlformats.org/spreadsheetml/2006/main" count="3464" uniqueCount="1160">
  <si>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</si>
  <si>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</si>
  <si>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</si>
  <si>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</si>
  <si>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</si>
  <si>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</si>
  <si>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</si>
  <si>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</si>
  <si>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</si>
  <si>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</si>
  <si>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</si>
  <si>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</si>
  <si>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</si>
  <si>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</si>
  <si>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</si>
  <si>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</si>
  <si>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</si>
  <si>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</si>
  <si>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</si>
  <si>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</si>
  <si>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</si>
  <si>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</si>
  <si>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</si>
  <si>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</si>
  <si>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</si>
  <si>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</si>
  <si>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</si>
  <si>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</si>
  <si>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</si>
  <si>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</si>
  <si>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</si>
  <si>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</si>
  <si>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</si>
  <si>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</si>
  <si>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</si>
  <si>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</si>
  <si>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</si>
  <si>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</si>
  <si>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</si>
  <si>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</si>
  <si>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</si>
  <si>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</si>
  <si>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</si>
  <si>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</si>
  <si>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</si>
  <si>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</si>
  <si>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</si>
  <si>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</si>
  <si>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</si>
  <si>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</si>
  <si>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</si>
  <si>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</si>
  <si>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</si>
  <si>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</si>
  <si>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</si>
  <si>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</si>
  <si>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</si>
  <si>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</si>
  <si>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</si>
  <si>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</si>
  <si>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</si>
  <si>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</si>
  <si>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</si>
  <si>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</si>
  <si>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</si>
  <si>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</si>
  <si>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</si>
  <si>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</si>
  <si>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</si>
  <si>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</si>
  <si>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</si>
  <si>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</si>
  <si>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</si>
  <si>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</si>
  <si>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</si>
  <si>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</si>
  <si>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</si>
  <si>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</si>
  <si>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</si>
  <si>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</si>
  <si>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</si>
  <si>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</si>
  <si>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</si>
  <si>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</si>
  <si>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</si>
  <si>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</si>
  <si>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</si>
  <si>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</si>
  <si>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</si>
  <si>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</si>
  <si>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</si>
  <si>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</si>
  <si>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</si>
  <si>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</si>
  <si>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</si>
  <si>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</si>
  <si>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</si>
  <si>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</si>
  <si>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</si>
  <si>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</si>
  <si>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</si>
  <si>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</si>
  <si>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</si>
  <si>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</si>
  <si>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</si>
  <si>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</si>
  <si>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</si>
  <si>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</si>
  <si>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</si>
  <si>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</si>
  <si>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</si>
  <si>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</si>
  <si>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</si>
  <si>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</si>
  <si>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</si>
  <si>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</si>
  <si>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</si>
  <si>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</si>
  <si>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</si>
  <si>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</si>
  <si>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</si>
  <si>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</si>
  <si>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</si>
  <si>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</si>
  <si>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</si>
  <si>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</si>
  <si>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</si>
  <si>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</si>
  <si>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</si>
  <si>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</si>
  <si>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</si>
  <si>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</si>
  <si>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</si>
  <si>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</si>
  <si>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</si>
  <si>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</si>
  <si>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</si>
  <si>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</si>
  <si>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</si>
  <si>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</si>
  <si>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</si>
  <si>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</si>
  <si>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</si>
  <si>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</si>
  <si>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</si>
  <si>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</si>
  <si>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</si>
  <si>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</si>
  <si>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</si>
  <si>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</si>
  <si>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</si>
  <si>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</si>
  <si>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</si>
  <si>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</si>
  <si>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</si>
  <si>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</si>
  <si>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</si>
  <si>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</si>
  <si>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</si>
  <si>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</si>
  <si>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</si>
  <si>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</si>
  <si>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</si>
  <si>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</si>
  <si>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</si>
  <si>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</si>
  <si>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</si>
  <si>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</si>
  <si>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</si>
  <si>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</si>
  <si>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</si>
  <si>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</si>
  <si>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</si>
  <si>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</si>
  <si>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</si>
  <si>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</si>
  <si>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</si>
  <si>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</si>
  <si>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</si>
  <si>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</si>
  <si>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</si>
  <si>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</si>
  <si>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</si>
  <si>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</si>
  <si>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</si>
  <si>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</si>
  <si>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</si>
  <si>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</si>
  <si>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</si>
  <si>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</si>
  <si>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</si>
  <si>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</si>
  <si>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</si>
  <si>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</si>
  <si>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</si>
  <si>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</si>
  <si>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</si>
  <si>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</si>
  <si>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</si>
  <si>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</si>
  <si>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</si>
  <si>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</si>
  <si>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</si>
  <si>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</si>
  <si>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</si>
  <si>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</si>
  <si>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</si>
  <si>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</si>
  <si>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</si>
  <si>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</si>
  <si>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</si>
  <si>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</si>
  <si>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</si>
  <si>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</si>
  <si>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</si>
  <si>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</si>
  <si>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</si>
  <si>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</si>
  <si>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</si>
  <si>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</si>
  <si>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</si>
  <si>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</si>
  <si>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</si>
  <si>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</si>
  <si>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</si>
  <si>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</si>
  <si>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</si>
  <si>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</si>
  <si>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</si>
  <si>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</si>
  <si>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</si>
  <si>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</si>
  <si>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</si>
  <si>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</si>
  <si>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</si>
  <si>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</si>
  <si>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</si>
  <si>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</si>
  <si>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</si>
  <si>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</si>
  <si>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</si>
  <si>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</si>
  <si>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</si>
  <si>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</si>
  <si>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</si>
  <si>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</si>
  <si>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</si>
  <si>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</si>
  <si>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</si>
  <si>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</si>
  <si>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</si>
  <si>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</si>
  <si>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</si>
  <si>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</si>
  <si>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</si>
  <si>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</si>
  <si>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</si>
  <si>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</si>
  <si>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</si>
  <si>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</si>
  <si>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</si>
  <si>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</si>
  <si>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</si>
  <si>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</si>
  <si>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</si>
  <si>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</si>
  <si>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</si>
  <si>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</si>
  <si>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</si>
  <si>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</si>
  <si>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</si>
  <si>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</si>
  <si>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</si>
  <si>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</si>
  <si>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</si>
  <si>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</si>
  <si>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</si>
  <si>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</si>
  <si>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</si>
  <si>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</si>
  <si>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</si>
  <si>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</si>
  <si>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</si>
  <si>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</si>
  <si>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</si>
  <si>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</si>
  <si>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</si>
  <si>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</si>
  <si>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</si>
  <si>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</si>
  <si>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</si>
  <si>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</si>
  <si>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</si>
  <si>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</si>
  <si>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</si>
  <si>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</si>
  <si>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</si>
  <si>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</si>
  <si>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</si>
  <si>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</si>
  <si>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</si>
  <si>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</si>
  <si>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</si>
  <si>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</si>
  <si>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</si>
  <si>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</si>
  <si>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</si>
  <si>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</si>
  <si>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</si>
  <si>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</si>
  <si>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</si>
  <si>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</si>
  <si>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</si>
  <si>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</si>
  <si>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</si>
  <si>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</si>
  <si>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</si>
  <si>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</si>
  <si>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</si>
  <si>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</si>
  <si>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</si>
  <si>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</si>
  <si>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</si>
  <si>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</si>
  <si>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</si>
  <si>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</si>
  <si>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</si>
  <si>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</si>
  <si>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</si>
  <si>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</si>
  <si>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</si>
  <si>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</si>
  <si>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</si>
  <si>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</si>
  <si>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</si>
  <si>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</si>
  <si>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</si>
  <si>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</si>
  <si>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</si>
  <si>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</si>
  <si>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</si>
  <si>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</si>
  <si>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</si>
  <si>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</si>
  <si>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</si>
  <si>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</si>
  <si>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</si>
  <si>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</si>
  <si>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</si>
  <si>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</si>
  <si>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</si>
  <si>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</si>
  <si>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</si>
  <si>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</si>
  <si>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</si>
  <si>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</si>
  <si>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</si>
  <si>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</si>
  <si>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</si>
  <si>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</si>
  <si>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</si>
  <si>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</si>
  <si>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</si>
  <si>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</si>
  <si>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</si>
  <si>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</si>
  <si>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</si>
  <si>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</si>
  <si>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</si>
  <si>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</si>
  <si>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</si>
  <si>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</si>
  <si>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</si>
  <si>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</si>
  <si>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</si>
  <si>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</si>
  <si>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</si>
  <si>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</si>
  <si>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</si>
  <si>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</si>
  <si>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</si>
  <si>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</si>
  <si>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</si>
  <si>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</si>
  <si>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</si>
  <si>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</si>
  <si>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</si>
  <si>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</si>
  <si>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</si>
  <si>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</si>
  <si>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</si>
  <si>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</si>
  <si>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</si>
  <si>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</si>
  <si>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</si>
  <si>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</si>
  <si>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</si>
  <si>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</si>
  <si>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</si>
  <si>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</si>
  <si>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</si>
  <si>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</si>
  <si>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</si>
  <si>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</si>
  <si>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</si>
  <si>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</si>
  <si>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</si>
  <si>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</si>
  <si>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</si>
  <si>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</si>
  <si>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</si>
  <si>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</si>
  <si>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</si>
  <si>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</si>
  <si>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</si>
  <si>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</si>
  <si>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</si>
  <si>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</si>
  <si>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</si>
  <si>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</si>
  <si>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</si>
  <si>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</si>
  <si>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</si>
  <si>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</si>
  <si>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</si>
  <si>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</si>
  <si>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</si>
  <si>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</si>
  <si>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</si>
  <si>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</si>
  <si>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</si>
  <si>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</si>
  <si>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</si>
  <si>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</si>
  <si>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</si>
  <si>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</si>
  <si>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</si>
  <si>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</si>
  <si>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</si>
  <si>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</si>
  <si>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</si>
  <si>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</si>
  <si>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</si>
  <si>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</si>
  <si>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</si>
  <si>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</si>
  <si>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</si>
  <si>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</si>
  <si>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</si>
  <si>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</si>
  <si>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</si>
  <si>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</si>
  <si>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</si>
  <si>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</si>
  <si>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</si>
  <si>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</si>
  <si>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</si>
  <si>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</si>
  <si>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</si>
  <si>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</si>
  <si>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</si>
  <si>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</si>
  <si>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</si>
  <si>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</si>
  <si>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</si>
  <si>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</si>
  <si>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</si>
  <si>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</si>
  <si>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</si>
  <si>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</si>
  <si>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</si>
  <si>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</si>
  <si>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</si>
  <si>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</si>
  <si>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</si>
  <si>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</si>
  <si>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</si>
  <si>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</si>
  <si>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</si>
  <si>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</si>
  <si>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</si>
  <si>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</si>
  <si>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</si>
  <si>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</si>
  <si>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</si>
  <si>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</si>
  <si>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</si>
  <si>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</si>
  <si>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</si>
  <si>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</si>
  <si>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</si>
  <si>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</si>
  <si>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</si>
  <si>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</si>
  <si>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</si>
  <si>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</si>
  <si>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</si>
  <si>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</si>
  <si>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</si>
  <si>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</si>
  <si>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</si>
  <si>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</si>
  <si>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</si>
  <si>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</si>
  <si>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</si>
  <si>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</si>
  <si>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</si>
  <si>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</si>
  <si>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</si>
  <si>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</si>
  <si>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</si>
  <si>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</si>
  <si>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</si>
  <si>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</si>
  <si>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</si>
  <si>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</si>
  <si>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</si>
  <si>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</si>
  <si>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</si>
  <si>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</si>
  <si>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</si>
  <si>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</si>
  <si>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</si>
  <si>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</si>
  <si>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</si>
  <si>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</si>
  <si>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</si>
  <si>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</si>
  <si>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</si>
  <si>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</si>
  <si>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</si>
  <si>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</si>
  <si>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</si>
  <si>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</si>
  <si>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</si>
  <si>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</si>
  <si>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</si>
  <si>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</si>
  <si>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</si>
  <si>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</si>
  <si>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</si>
  <si>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</si>
  <si>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</si>
  <si>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</si>
  <si>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</si>
  <si>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</si>
  <si>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</si>
  <si>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</si>
  <si>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</si>
  <si>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</si>
  <si>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</si>
  <si>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</si>
  <si>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</si>
  <si>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</si>
  <si>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</si>
  <si>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</si>
  <si>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</si>
  <si>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</si>
  <si>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</si>
  <si>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</si>
  <si>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</si>
  <si>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</si>
  <si>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</si>
  <si>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</si>
  <si>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</si>
  <si>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</si>
  <si>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</si>
  <si>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</si>
  <si>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</si>
  <si>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</si>
  <si>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</si>
  <si>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</si>
  <si>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</si>
  <si>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</si>
  <si>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</si>
  <si>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</si>
  <si>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</si>
  <si>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</si>
  <si>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</si>
  <si>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</si>
  <si>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</si>
  <si>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</si>
  <si>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</si>
  <si>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</si>
  <si>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</si>
  <si>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</si>
  <si>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</si>
  <si>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</si>
  <si>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</si>
  <si>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</si>
  <si>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</si>
  <si>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</si>
  <si>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</si>
  <si>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</si>
  <si>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</si>
  <si>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</si>
  <si>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</si>
  <si>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</si>
  <si>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</si>
  <si>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</si>
  <si>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</si>
  <si>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</si>
  <si>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</si>
  <si>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</si>
  <si>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</si>
  <si>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</si>
  <si>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</si>
  <si>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</si>
  <si>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</si>
  <si>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</si>
  <si>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</si>
  <si>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</si>
  <si>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</si>
  <si>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</si>
  <si>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</si>
  <si>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</si>
  <si>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</si>
  <si>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</si>
  <si>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</si>
  <si>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</si>
  <si>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</si>
  <si>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</si>
  <si>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</si>
  <si>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</si>
  <si>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</si>
  <si>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</si>
  <si>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</si>
  <si>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</si>
  <si>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</si>
  <si>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</si>
  <si>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</si>
  <si>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</si>
  <si>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</si>
  <si>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</si>
  <si>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</si>
  <si>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</si>
  <si>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</si>
  <si>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</si>
  <si>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</si>
  <si>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</si>
  <si>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</si>
  <si>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</si>
  <si>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</si>
  <si>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</si>
  <si>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</si>
  <si>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</si>
  <si>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</si>
  <si>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</si>
  <si>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</si>
  <si>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</si>
  <si>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</si>
  <si>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</si>
  <si>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</si>
  <si>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</si>
  <si>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</si>
  <si>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</si>
  <si>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</si>
  <si>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</si>
  <si>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</si>
  <si>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</si>
  <si>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</si>
  <si>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</si>
  <si>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</si>
  <si>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</si>
  <si>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</si>
  <si>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</si>
  <si>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</si>
  <si>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</si>
  <si>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</si>
  <si>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</si>
  <si>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</si>
  <si>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</si>
  <si>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</si>
  <si>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</si>
  <si>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</si>
  <si>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</si>
  <si>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</si>
  <si>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</si>
  <si>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</si>
  <si>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</si>
  <si>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</si>
  <si>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</si>
  <si>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</si>
  <si>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</si>
  <si>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</si>
  <si>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</si>
  <si>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</si>
  <si>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</si>
  <si>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</si>
  <si>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</si>
  <si>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</si>
  <si>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</si>
  <si>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</si>
  <si>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</si>
  <si>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</si>
  <si>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</si>
  <si>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</si>
  <si>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</si>
  <si>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</si>
  <si>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</si>
  <si>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</si>
  <si>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</si>
  <si>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</si>
  <si>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</si>
  <si>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</si>
  <si>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</si>
  <si>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</si>
  <si>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</si>
  <si>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</si>
  <si>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</si>
  <si>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</si>
  <si>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</si>
  <si>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</si>
  <si>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</si>
  <si>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</si>
  <si>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</si>
  <si>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</si>
  <si>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</si>
  <si>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</si>
  <si>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</si>
  <si>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</si>
  <si>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</si>
  <si>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</si>
  <si>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</si>
  <si>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</si>
  <si>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</si>
  <si>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</si>
  <si>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</si>
  <si>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</si>
  <si>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</si>
  <si>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</si>
  <si>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</si>
  <si>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</si>
  <si>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</si>
  <si>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</si>
  <si>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</si>
  <si>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</si>
  <si>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</si>
  <si>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</si>
  <si>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</si>
  <si>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</si>
  <si>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</si>
  <si>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</si>
  <si>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</si>
  <si>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</si>
  <si>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</si>
  <si>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</si>
  <si>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</si>
  <si>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</si>
  <si>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</si>
  <si>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</si>
  <si>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</si>
  <si>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</si>
  <si>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</si>
  <si>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</si>
  <si>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</si>
  <si>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</si>
  <si>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</si>
  <si>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</si>
  <si>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</si>
  <si>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</si>
  <si>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</si>
  <si>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</si>
  <si>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</si>
  <si>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</si>
  <si>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</si>
  <si>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</si>
  <si>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</si>
  <si>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</si>
  <si>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</si>
  <si>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</si>
  <si>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</si>
  <si>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</si>
  <si>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</si>
  <si>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</si>
  <si>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</si>
  <si>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</si>
  <si>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</si>
  <si>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</si>
  <si>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</si>
  <si>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</si>
  <si>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</si>
  <si>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</si>
  <si>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</si>
  <si>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</si>
  <si>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</si>
  <si>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</si>
  <si>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</si>
  <si>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</si>
  <si>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</si>
  <si>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</si>
  <si>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</si>
  <si>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</si>
  <si>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</si>
  <si>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</si>
  <si>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</si>
  <si>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</si>
  <si>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</si>
  <si>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</si>
  <si>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</si>
  <si>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</si>
  <si>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</si>
  <si>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</si>
  <si>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</si>
  <si>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</si>
  <si>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</si>
  <si>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</si>
  <si>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</si>
  <si>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</si>
  <si>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</si>
  <si>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</si>
  <si>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</si>
  <si>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</si>
  <si>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</si>
  <si>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</si>
  <si>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</si>
  <si>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</si>
  <si>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</si>
  <si>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</si>
  <si>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</si>
  <si>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</si>
  <si>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</si>
  <si>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</si>
  <si>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</si>
  <si>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</si>
  <si>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</si>
  <si>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</si>
  <si>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</si>
  <si>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</si>
  <si>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</si>
  <si>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</si>
  <si>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</si>
  <si>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</si>
  <si>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</si>
  <si>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</si>
  <si>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</si>
  <si>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</si>
  <si>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</si>
  <si>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</si>
  <si>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</si>
  <si>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</si>
  <si>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</si>
  <si>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</si>
  <si>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</si>
  <si>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</si>
  <si>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</si>
  <si>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</si>
  <si>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</si>
  <si>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</si>
  <si>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</si>
  <si>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</si>
  <si>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</si>
  <si>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</si>
  <si>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</si>
  <si>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</si>
  <si>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</si>
  <si>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</si>
  <si>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</si>
  <si>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</si>
  <si>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</si>
  <si>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</si>
  <si>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</si>
  <si>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</si>
  <si>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</si>
  <si>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</si>
  <si>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</si>
  <si>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</si>
  <si>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</si>
  <si>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</si>
  <si>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</si>
  <si>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</si>
  <si>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</si>
  <si>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</si>
  <si>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</si>
  <si>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</si>
  <si>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</si>
  <si>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</si>
  <si>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</si>
  <si>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</si>
  <si>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</si>
  <si>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</si>
  <si>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</si>
  <si>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</si>
  <si>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</si>
  <si>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</si>
  <si>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</si>
  <si>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</si>
  <si>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</si>
  <si>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</si>
  <si>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</si>
  <si>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</si>
  <si>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</si>
  <si>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</si>
  <si>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</si>
  <si>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</si>
  <si>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</si>
  <si>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</si>
  <si>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</si>
  <si>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</si>
  <si>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</si>
  <si>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</si>
  <si>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</si>
  <si>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</si>
  <si>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</si>
  <si>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</si>
  <si>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</si>
  <si>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</si>
  <si>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</si>
  <si>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</si>
  <si>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</si>
  <si>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</si>
  <si>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</si>
  <si>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</si>
  <si>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</si>
  <si>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</si>
  <si>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</si>
  <si>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</si>
  <si>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</si>
  <si>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</si>
  <si>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</si>
  <si>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</si>
  <si>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</si>
  <si>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</si>
  <si>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</si>
  <si>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</si>
  <si>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</si>
  <si>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</si>
  <si>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</si>
  <si>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</si>
  <si>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</si>
  <si>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</si>
  <si>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</si>
  <si>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</si>
  <si>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</si>
  <si>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</si>
  <si>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</si>
  <si>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</si>
  <si>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</si>
  <si>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</si>
  <si>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</si>
  <si>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</si>
  <si>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</si>
  <si>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</si>
  <si>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</si>
  <si>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</si>
  <si>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</si>
  <si>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</si>
  <si>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</si>
  <si>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</si>
  <si>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</si>
  <si>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</si>
  <si>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</si>
  <si>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</si>
  <si>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</si>
  <si>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</si>
  <si>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</si>
  <si>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</si>
  <si>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</si>
  <si>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</si>
  <si>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</si>
  <si>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</si>
  <si>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</si>
  <si>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</si>
  <si>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</si>
  <si>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</si>
  <si>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</si>
  <si>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</si>
  <si>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</si>
  <si>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</si>
  <si>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</si>
  <si>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</si>
  <si>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</si>
  <si>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</si>
  <si>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</si>
  <si>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</si>
  <si>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</si>
  <si>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</si>
  <si>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</si>
  <si>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</si>
  <si>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</si>
  <si>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</si>
  <si>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</si>
  <si>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</si>
  <si>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</si>
  <si>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</si>
  <si>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</si>
  <si>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</si>
  <si>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</si>
  <si>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</si>
  <si>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</si>
  <si>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</si>
  <si>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</si>
  <si>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</si>
  <si>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</si>
  <si>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</si>
  <si>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</si>
  <si>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</si>
  <si>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</si>
  <si>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</si>
  <si>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</si>
  <si>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</si>
  <si>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</si>
  <si>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</si>
  <si>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</si>
  <si>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</si>
  <si>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</si>
  <si>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</si>
  <si>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</si>
  <si>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</si>
  <si>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</si>
  <si>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</si>
  <si>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</si>
  <si>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</si>
  <si>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</si>
  <si>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</si>
  <si>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</si>
  <si>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</si>
  <si>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</si>
  <si>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</si>
  <si>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</si>
  <si>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</si>
  <si>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</si>
  <si>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</si>
  <si>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</si>
  <si>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</si>
  <si>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</si>
  <si>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</si>
  <si>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</si>
  <si>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</si>
  <si>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</si>
  <si>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</si>
  <si>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</si>
  <si>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</si>
  <si>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</si>
  <si>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</si>
  <si>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</si>
  <si>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</si>
  <si>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</si>
  <si>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</si>
  <si>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</si>
  <si>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</si>
  <si>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</si>
  <si>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</si>
  <si>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</si>
  <si>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</si>
  <si>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</si>
  <si>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</si>
  <si>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</si>
  <si>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</si>
  <si>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</si>
  <si>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</si>
  <si>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</si>
  <si>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</si>
  <si>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</si>
  <si>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</si>
  <si>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</si>
  <si>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</si>
  <si>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</si>
  <si>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</si>
  <si>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</si>
  <si>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</si>
  <si>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</si>
  <si>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</si>
  <si>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</si>
  <si>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</si>
  <si>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</si>
  <si>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</si>
  <si>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</si>
  <si>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</si>
  <si>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</si>
  <si>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</si>
  <si>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</si>
  <si>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</si>
  <si>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</si>
  <si>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</si>
  <si>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</si>
  <si>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</si>
  <si>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</si>
  <si>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</si>
  <si>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</si>
  <si>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</si>
  <si>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</si>
  <si>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</si>
  <si>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</si>
  <si>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</si>
  <si>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>PDM - Substituição de dormentes</t>
  </si>
  <si>
    <t>ZFY1982 / ZYU2</t>
  </si>
  <si>
    <t>PDM - Descarga de dormentes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</si>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</sst>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35" activePane="topRight" state="frozen"/>
      <selection pane="topRight" activeCell="X54" sqref="X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>
        <v>0</v>
      </c>
      <c r="BI33" s="17"/>
      <c r="BJ33" s="17" t="s">
        <v>1068</v>
      </c>
      <c r="BK33" s="18" t="s">
        <v>1069</v>
      </c>
      <c r="BL33" s="16"/>
      <c r="BM33" s="130" t="s">
        <v>411</v>
      </c>
      <c r="BN33" s="130" t="s">
        <v>431</v>
      </c>
      <c r="BO33" s="130" t="s">
        <v>497</v>
      </c>
      <c r="BP33" s="18" t="s">
        <v>1069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1070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>
        <v>0</v>
      </c>
      <c r="BI34" s="17"/>
      <c r="BJ34" s="17" t="s">
        <v>1068</v>
      </c>
      <c r="BK34" s="18" t="s">
        <v>1069</v>
      </c>
      <c r="BL34" s="16"/>
      <c r="BM34" s="130" t="s">
        <v>411</v>
      </c>
      <c r="BN34" s="130" t="s">
        <v>431</v>
      </c>
      <c r="BO34" s="130" t="s">
        <v>497</v>
      </c>
      <c r="BP34" s="18" t="s">
        <v>1069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1071</v>
      </c>
      <c r="W35" s="151" t="s">
        <v>1070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1071</v>
      </c>
      <c r="BG35" s="16"/>
      <c r="BH35" s="17">
        <v>0</v>
      </c>
      <c r="BI35" s="17"/>
      <c r="BJ35" s="17" t="s">
        <v>1072</v>
      </c>
      <c r="BK35" s="18" t="s">
        <v>1072</v>
      </c>
      <c r="BL35" s="16"/>
      <c r="BM35" s="130" t="s">
        <v>426</v>
      </c>
      <c r="BN35" s="130" t="s">
        <v>426</v>
      </c>
      <c r="BO35" s="130" t="s">
        <v>426</v>
      </c>
      <c r="BP35" s="18" t="s">
        <v>1072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1073</v>
      </c>
      <c r="W36" s="151" t="s">
        <v>1074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1073</v>
      </c>
      <c r="BG36" s="16"/>
      <c r="BH36" s="17">
        <v>1</v>
      </c>
      <c r="BI36" s="17"/>
      <c r="BJ36" s="17" t="s">
        <v>1075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1076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1073</v>
      </c>
      <c r="W37" s="151" t="s">
        <v>1074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1073</v>
      </c>
      <c r="BG37" s="16"/>
      <c r="BH37" s="17">
        <v>1</v>
      </c>
      <c r="BI37" s="17"/>
      <c r="BJ37" s="17" t="s">
        <v>1077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1073</v>
      </c>
      <c r="W38" s="151" t="s">
        <v>1078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1073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1073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1073</v>
      </c>
      <c r="BG39" s="16"/>
      <c r="BH39" s="17">
        <v>0</v>
      </c>
      <c r="BI39" s="17"/>
      <c r="BJ39" s="17" t="s">
        <v>1079</v>
      </c>
      <c r="BK39" s="18" t="s">
        <v>1079</v>
      </c>
      <c r="BL39" s="16"/>
      <c r="BM39" s="130" t="s">
        <v>426</v>
      </c>
      <c r="BN39" s="130" t="s">
        <v>426</v>
      </c>
      <c r="BO39" s="130" t="s">
        <v>426</v>
      </c>
      <c r="BP39" s="18" t="s">
        <v>1079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1080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1081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1081</v>
      </c>
      <c r="BG40" s="16"/>
      <c r="BH40" s="17">
        <v>3</v>
      </c>
      <c r="BI40" s="17"/>
      <c r="BJ40" s="17" t="s">
        <v>1082</v>
      </c>
      <c r="BK40" s="18" t="s">
        <v>1083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1084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1085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W59</v>
      </c>
      <c r="B55" s="102"/>
      <c r="C55" s="135" t="str">
        <f>IF(BS_CONTROLE[[#This Row],[DATA]]="","",WEEKNUM(BS_CONTROLE[[#This Row],[DATA]]))</f>
        <v/>
      </c>
      <c r="D55" s="171" t="s">
        <v>800</v>
      </c>
      <c r="E55" s="159"/>
      <c r="F55" s="126" t="s">
        <v>731</v>
      </c>
      <c r="G55" s="142" t="str">
        <f>IF(D55="","*",VLOOKUP(F55,BS_ATIVIDADE[],3,FALSE))</f>
        <v>DORMENTE - DESCARGA</v>
      </c>
      <c r="H55" s="106" t="s">
        <v>92</v>
      </c>
      <c r="I55" s="106" t="s">
        <v>92</v>
      </c>
      <c r="J55" s="105">
        <v>56</v>
      </c>
      <c r="K55" s="105">
        <v>198</v>
      </c>
      <c r="L55" s="105">
        <v>203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5" s="127" t="s">
        <v>1086</v>
      </c>
      <c r="O55" s="106">
        <v>0.375</v>
      </c>
      <c r="P55" s="106">
        <v>6.25E-2</v>
      </c>
      <c r="Q55" s="105">
        <v>300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1073</v>
      </c>
      <c r="W55" s="151" t="s">
        <v>1087</v>
      </c>
      <c r="X55" s="104" t="s">
        <v>396</v>
      </c>
      <c r="Y55" s="129"/>
      <c r="Z55" s="104"/>
      <c r="AA55" s="105">
        <v>1</v>
      </c>
      <c r="AB55" s="103" t="s">
        <v>387</v>
      </c>
      <c r="AC55" s="152"/>
      <c r="AD55" s="107">
        <v>0.3125</v>
      </c>
      <c r="AE55" s="105">
        <v>7629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DESCARGA - DORMENTE</v>
      </c>
      <c r="AJ55" s="9" t="str">
        <f>IF(BS_CONTROLE[[#This Row],[Atividade]]=0, "-", BS_CONTROLE[[#This Row],[Atividade]])</f>
        <v>PDM - DESCARGA - DORMENTE</v>
      </c>
      <c r="AK55" s="31" t="str">
        <f>BS_CONTROLE[[#This Row],[Local - Partida]]</f>
        <v>ZYU1</v>
      </c>
      <c r="AL55" s="31" t="str">
        <f>BS_CONTROLE[[#This Row],[Local - Encerramento]]</f>
        <v>ZYU1</v>
      </c>
      <c r="AM55" s="105" t="str">
        <f>IF(BS_CONTROLE[[#This Row],[Entre - Estações]]=0, "-", BS_CONTROLE[[#This Row],[Entre - Estações]])</f>
        <v>ZFY</v>
      </c>
      <c r="AN55" s="105" t="str">
        <f>IF(BS_CONTROLE[[#This Row],[SB]]=0, "-", BS_CONTROLE[[#This Row],[SB]])</f>
        <v>ZFY1982 / ZYU2</v>
      </c>
      <c r="AO55" s="105">
        <f>IF(BS_CONTROLE[[#This Row],[SUB]]=0, "-", BS_CONTROLE[[#This Row],[SUB]])</f>
        <v>56</v>
      </c>
      <c r="AP55" s="105">
        <f>BS_CONTROLE[[#This Row],[KM - Inicio]]</f>
        <v>198</v>
      </c>
      <c r="AQ55" s="105">
        <f>BS_CONTROLE[[#This Row],[KM - Inicio]]</f>
        <v>198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ROBSON (TF-701)46056</v>
      </c>
      <c r="B56" s="102">
        <v>46056</v>
      </c>
      <c r="C56" s="135">
        <f>IF(BS_CONTROLE[[#This Row],[DATA]]="","",WEEKNUM(BS_CONTROLE[[#This Row],[DATA]]))</f>
        <v>6</v>
      </c>
      <c r="D56" s="171" t="s">
        <v>908</v>
      </c>
      <c r="E56" s="159"/>
      <c r="F56" s="126" t="s">
        <v>790</v>
      </c>
      <c r="G56" s="142" t="str">
        <f>IF(D56="","*",VLOOKUP(F56,BS_ATIVIDADE[],3,FALSE))</f>
        <v>OUTROS</v>
      </c>
      <c r="H56" s="105" t="s">
        <v>568</v>
      </c>
      <c r="I56" s="105" t="s">
        <v>568</v>
      </c>
      <c r="J56" s="105">
        <v>56</v>
      </c>
      <c r="K56" s="105">
        <v>168</v>
      </c>
      <c r="L56" s="105" t="s">
        <v>568</v>
      </c>
      <c r="M56" s="1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6" s="15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6" s="106">
        <v>0.375</v>
      </c>
      <c r="P56" s="106">
        <v>8.3333333333333329E-2</v>
      </c>
      <c r="Q56" s="172">
        <v>1</v>
      </c>
      <c r="R56" s="10" t="str">
        <f>IFERROR(_xlfn.XLOOKUP(F56, BS_ATIVIDADE[ATIVIDADE],BS_ATIVIDADE[UNIDADE] ), "*")</f>
        <v>BINÁRIO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51" t="s">
        <v>1051</v>
      </c>
      <c r="W56" s="151" t="s">
        <v>1052</v>
      </c>
      <c r="X56" s="104" t="s">
        <v>396</v>
      </c>
      <c r="Y56" s="129"/>
      <c r="Z56" s="104"/>
      <c r="AA56" s="105" t="s">
        <v>568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LIMPEZA</v>
      </c>
      <c r="AJ56" s="9" t="str">
        <f>IF(BS_CONTROLE[[#This Row],[Atividade]]=0, "-", BS_CONTROLE[[#This Row],[Atividade]])</f>
        <v>LIMPEZA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ZER-170</v>
      </c>
      <c r="AN56" s="105" t="str">
        <f>IF(BS_CONTROLE[[#This Row],[SB]]=0, "-", BS_CONTROLE[[#This Row],[SB]])</f>
        <v>ZER169</v>
      </c>
      <c r="AO56" s="105">
        <f>IF(BS_CONTROLE[[#This Row],[SUB]]=0, "-", BS_CONTROLE[[#This Row],[SUB]])</f>
        <v>56</v>
      </c>
      <c r="AP56" s="105">
        <f>BS_CONTROLE[[#This Row],[KM - Inicio]]</f>
        <v>168</v>
      </c>
      <c r="AQ56" s="105">
        <f>BS_CONTROLE[[#This Row],[KM - Inicio]]</f>
        <v>168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>E17</v>
      </c>
      <c r="B59" s="102"/>
      <c r="C59" s="135" t="str">
        <f>IF(BS_CONTROLE[[#This Row],[DATA]]="","",WEEKNUM(BS_CONTROLE[[#This Row],[DATA]]))</f>
        <v/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1057</v>
      </c>
      <c r="W59" s="151" t="s">
        <v>1058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</v>
      </c>
      <c r="B61" s="102"/>
      <c r="C61" s="135" t="str">
        <f>IF(BS_CONTROLE[[#This Row],[DATA]]="","",WEEKNUM(BS_CONTROLE[[#This Row],[DATA]]))</f>
        <v/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1062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1063</v>
      </c>
      <c r="W61" s="151" t="s">
        <v>1064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>HUELTON (TP-725)</v>
      </c>
      <c r="B65" s="102"/>
      <c r="C65" s="135" t="str">
        <f>IF(BS_CONTROLE[[#This Row],[DATA]]="","",WEEKNUM(BS_CONTROLE[[#This Row],[DATA]]))</f>
        <v/>
      </c>
      <c r="D65" s="104" t="s">
        <v>864</v>
      </c>
      <c r="E65" s="159">
        <v>59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 t="s">
        <v>568</v>
      </c>
      <c r="J65" s="105">
        <v>92</v>
      </c>
      <c r="K65" s="105">
        <v>106.7</v>
      </c>
      <c r="L65" s="105" t="s">
        <v>568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" s="127" t="s">
        <v>367</v>
      </c>
      <c r="O65" s="106">
        <v>0.375</v>
      </c>
      <c r="P65" s="106">
        <v>0.125</v>
      </c>
      <c r="Q65" s="105">
        <v>2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" s="105" t="s">
        <v>1073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 t="s">
        <v>568</v>
      </c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 t="str">
        <f>BS_CONTROLE[[#This Row],[Local - Encerramento]]</f>
        <v>-</v>
      </c>
      <c r="AM65" s="105" t="str">
        <f>IF(BS_CONTROLE[[#This Row],[Entre - Estações]]=0, "-", BS_CONTROLE[[#This Row],[Entre - Estações]])</f>
        <v>ZPT</v>
      </c>
      <c r="AN65" s="105" t="str">
        <f>IF(BS_CONTROLE[[#This Row],[SB]]=0, "-", BS_CONTROLE[[#This Row],[SB]])</f>
        <v>ZPT2</v>
      </c>
      <c r="AO65" s="105">
        <f>IF(BS_CONTROLE[[#This Row],[SUB]]=0, "-", BS_CONTROLE[[#This Row],[SUB]])</f>
        <v>92</v>
      </c>
      <c r="AP65" s="105">
        <f>BS_CONTROLE[[#This Row],[KM - Inicio]]</f>
        <v>106.7</v>
      </c>
      <c r="AQ65" s="105">
        <f>BS_CONTROLE[[#This Row],[KM - Inicio]]</f>
        <v>106.7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>V85</v>
      </c>
      <c r="B66" s="102"/>
      <c r="C66" s="135" t="str">
        <f>IF(BS_CONTROLE[[#This Row],[DATA]]="","",WEEKNUM(BS_CONTROLE[[#This Row],[DATA]]))</f>
        <v/>
      </c>
      <c r="D66" s="104" t="s">
        <v>769</v>
      </c>
      <c r="E66" s="159">
        <v>60</v>
      </c>
      <c r="F66" s="126" t="s">
        <v>673</v>
      </c>
      <c r="G66" s="142" t="str">
        <f>IF(D66="","*",VLOOKUP(F66,BS_ATIVIDADE[],3,FALSE))</f>
        <v>MECANIZAÇÃO - SOCADORA</v>
      </c>
      <c r="H66" s="106" t="s">
        <v>1088</v>
      </c>
      <c r="I66" s="106" t="s">
        <v>1088</v>
      </c>
      <c r="J66" s="105">
        <v>92</v>
      </c>
      <c r="K66" s="105">
        <v>108.2</v>
      </c>
      <c r="L66" s="105">
        <v>107.7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6" s="127" t="s">
        <v>367</v>
      </c>
      <c r="O66" s="106">
        <v>0.375</v>
      </c>
      <c r="P66" s="106">
        <v>8.3333333333333329E-2</v>
      </c>
      <c r="Q66" s="105">
        <v>480</v>
      </c>
      <c r="R66" s="10" t="str">
        <f>IFERROR(_xlfn.XLOOKUP(F66, BS_ATIVIDADE[ATIVIDADE],BS_ATIVIDADE[UNIDADE] ), "*")</f>
        <v>M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6" s="105" t="s">
        <v>1035</v>
      </c>
      <c r="W66" s="151" t="s">
        <v>1025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0.35416666666666669</v>
      </c>
      <c r="AE66" s="105">
        <v>6235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MECANIZAÇÃO - SOCADORA</v>
      </c>
      <c r="AJ66" s="9" t="str">
        <f>IF(BS_CONTROLE[[#This Row],[Atividade]]=0, "-", BS_CONTROLE[[#This Row],[Atividade]])</f>
        <v>MECANIZAÇÃO - SOCADORA</v>
      </c>
      <c r="AK66" s="31" t="str">
        <f>BS_CONTROLE[[#This Row],[Local - Partida]]</f>
        <v>ZDRZPT</v>
      </c>
      <c r="AL66" s="31" t="str">
        <f>BS_CONTROLE[[#This Row],[Local - Encerramento]]</f>
        <v>ZDRZPT</v>
      </c>
      <c r="AM66" s="105" t="str">
        <f>IF(BS_CONTROLE[[#This Row],[Entre - Estações]]=0, "-", BS_CONTROLE[[#This Row],[Entre - Estações]])</f>
        <v>ZPT</v>
      </c>
      <c r="AN66" s="105" t="str">
        <f>IF(BS_CONTROLE[[#This Row],[SB]]=0, "-", BS_CONTROLE[[#This Row],[SB]])</f>
        <v>ZPT2</v>
      </c>
      <c r="AO66" s="105">
        <f>IF(BS_CONTROLE[[#This Row],[SUB]]=0, "-", BS_CONTROLE[[#This Row],[SUB]])</f>
        <v>92</v>
      </c>
      <c r="AP66" s="105">
        <f>BS_CONTROLE[[#This Row],[KM - Inicio]]</f>
        <v>108.2</v>
      </c>
      <c r="AQ66" s="105">
        <f>BS_CONTROLE[[#This Row],[KM - Inicio]]</f>
        <v>108.2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1090</v>
      </c>
      <c r="C4" s="160" t="s">
        <v>1091</v>
      </c>
      <c r="D4" s="160" t="s">
        <v>1092</v>
      </c>
      <c r="E4" s="160" t="s">
        <v>1093</v>
      </c>
      <c r="F4" s="160" t="s">
        <v>4</v>
      </c>
      <c r="G4" s="160" t="s">
        <v>1094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1095</v>
      </c>
      <c r="C6" s="161">
        <v>407867</v>
      </c>
      <c r="D6" s="161" t="s">
        <v>1096</v>
      </c>
      <c r="E6" s="161" t="s">
        <v>799</v>
      </c>
      <c r="F6" s="161" t="s">
        <v>1097</v>
      </c>
      <c r="G6" s="162"/>
    </row>
    <row r="7" spans="2:7">
      <c r="B7" s="161" t="s">
        <v>1098</v>
      </c>
      <c r="C7" s="161">
        <v>293644</v>
      </c>
      <c r="D7" s="161" t="s">
        <v>1099</v>
      </c>
      <c r="E7" s="161" t="s">
        <v>799</v>
      </c>
      <c r="F7" s="161" t="s">
        <v>1097</v>
      </c>
      <c r="G7" s="162"/>
    </row>
    <row r="8" spans="2:7">
      <c r="B8" s="161" t="s">
        <v>1100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1101</v>
      </c>
      <c r="C9" s="161">
        <v>256790</v>
      </c>
      <c r="D9" s="161" t="s">
        <v>1102</v>
      </c>
      <c r="E9" s="161" t="s">
        <v>800</v>
      </c>
      <c r="F9" s="161" t="s">
        <v>1103</v>
      </c>
      <c r="G9" s="162">
        <v>46357</v>
      </c>
    </row>
    <row r="10" spans="2:7">
      <c r="B10" s="161" t="s">
        <v>1104</v>
      </c>
      <c r="C10" s="161">
        <v>265193</v>
      </c>
      <c r="D10" s="161" t="s">
        <v>1105</v>
      </c>
      <c r="E10" s="161" t="s">
        <v>801</v>
      </c>
      <c r="F10" s="161" t="s">
        <v>1106</v>
      </c>
      <c r="G10" s="161" t="s">
        <v>1107</v>
      </c>
    </row>
    <row r="11" spans="2:7">
      <c r="B11" s="161" t="s">
        <v>1108</v>
      </c>
      <c r="C11" s="161">
        <v>293716</v>
      </c>
      <c r="D11" s="161" t="s">
        <v>1109</v>
      </c>
      <c r="E11" s="161" t="s">
        <v>801</v>
      </c>
      <c r="F11" s="161" t="s">
        <v>1106</v>
      </c>
      <c r="G11" s="162">
        <v>46204</v>
      </c>
    </row>
    <row r="12" spans="2:7">
      <c r="B12" s="161" t="s">
        <v>1110</v>
      </c>
      <c r="C12" s="161">
        <v>257258</v>
      </c>
      <c r="D12" s="161" t="s">
        <v>1111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1112</v>
      </c>
      <c r="C13" s="161">
        <v>371147</v>
      </c>
      <c r="D13" s="161" t="s">
        <v>1113</v>
      </c>
      <c r="E13" s="161" t="s">
        <v>802</v>
      </c>
      <c r="F13" s="161" t="s">
        <v>128</v>
      </c>
      <c r="G13" s="161" t="s">
        <v>1107</v>
      </c>
    </row>
    <row r="14" spans="2:7">
      <c r="B14" s="161" t="s">
        <v>1114</v>
      </c>
      <c r="C14" s="161">
        <v>259230</v>
      </c>
      <c r="D14" s="161" t="s">
        <v>1115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1116</v>
      </c>
      <c r="C15" s="161">
        <v>370705</v>
      </c>
      <c r="D15" s="161"/>
      <c r="E15" s="161" t="s">
        <v>802</v>
      </c>
      <c r="F15" s="161" t="s">
        <v>128</v>
      </c>
      <c r="G15" s="161" t="s">
        <v>1107</v>
      </c>
    </row>
    <row r="16" spans="2:7">
      <c r="B16" s="161" t="s">
        <v>1117</v>
      </c>
      <c r="C16" s="161">
        <v>258542</v>
      </c>
      <c r="D16" s="161" t="s">
        <v>1118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1119</v>
      </c>
      <c r="C17" s="161">
        <v>257050</v>
      </c>
      <c r="D17" s="161" t="s">
        <v>1120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1121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1122</v>
      </c>
      <c r="D4" s="163" t="s">
        <v>1123</v>
      </c>
      <c r="E4" s="163" t="s">
        <v>1124</v>
      </c>
      <c r="F4" s="160" t="s">
        <v>1125</v>
      </c>
      <c r="G4" s="163" t="s">
        <v>1126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1127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1128</v>
      </c>
      <c r="G7" s="167" t="s">
        <v>1129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1127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1127</v>
      </c>
      <c r="G9" s="167" t="s">
        <v>1130</v>
      </c>
    </row>
    <row r="10" spans="2:7" ht="19.5" customHeight="1">
      <c r="B10" s="167" t="s">
        <v>1131</v>
      </c>
      <c r="C10" s="167">
        <v>9038</v>
      </c>
      <c r="D10" s="168">
        <v>46049</v>
      </c>
      <c r="E10" s="167">
        <v>15098</v>
      </c>
      <c r="F10" s="169" t="s">
        <v>1132</v>
      </c>
      <c r="G10" s="167" t="s">
        <v>1133</v>
      </c>
    </row>
    <row r="11" spans="2:7" ht="19.5" customHeight="1">
      <c r="B11" s="167" t="s">
        <v>719</v>
      </c>
      <c r="C11" s="167" t="s">
        <v>1134</v>
      </c>
      <c r="D11" s="168">
        <v>46048</v>
      </c>
      <c r="E11" s="167">
        <v>11300</v>
      </c>
      <c r="F11" s="169" t="s">
        <v>1135</v>
      </c>
      <c r="G11" s="167" t="s">
        <v>1136</v>
      </c>
    </row>
    <row r="12" spans="2:7" ht="19.5" customHeight="1">
      <c r="B12" s="167" t="s">
        <v>719</v>
      </c>
      <c r="C12" s="167" t="s">
        <v>1137</v>
      </c>
      <c r="D12" s="168">
        <v>46048</v>
      </c>
      <c r="E12" s="167">
        <v>13300</v>
      </c>
      <c r="F12" s="169" t="s">
        <v>1135</v>
      </c>
      <c r="G12" s="167" t="s">
        <v>1138</v>
      </c>
    </row>
    <row r="13" spans="2:7" ht="19.5" customHeight="1">
      <c r="B13" s="167" t="s">
        <v>719</v>
      </c>
      <c r="C13" s="167" t="s">
        <v>1139</v>
      </c>
      <c r="D13" s="168">
        <v>46048</v>
      </c>
      <c r="E13" s="167">
        <v>10500</v>
      </c>
      <c r="F13" s="169" t="s">
        <v>1135</v>
      </c>
      <c r="G13" s="167"/>
    </row>
    <row r="14" spans="2:7" ht="19.5" customHeight="1">
      <c r="B14" s="167" t="s">
        <v>719</v>
      </c>
      <c r="C14" s="167" t="s">
        <v>1140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1141</v>
      </c>
      <c r="D5" s="218"/>
      <c r="E5" s="218"/>
      <c r="F5" s="218"/>
      <c r="G5" s="218"/>
      <c r="H5" s="218"/>
      <c r="I5" s="218"/>
      <c r="J5" s="219"/>
      <c r="K5" s="220" t="s">
        <v>1142</v>
      </c>
      <c r="L5" s="221"/>
      <c r="M5" s="221"/>
      <c r="N5" s="221"/>
      <c r="O5" s="222" t="s">
        <v>1143</v>
      </c>
      <c r="P5" s="223"/>
    </row>
    <row r="6" spans="1:16" s="74" customFormat="1" ht="15" customHeight="1">
      <c r="A6" s="66" t="s">
        <v>1144</v>
      </c>
      <c r="B6" s="75" t="s">
        <v>1145</v>
      </c>
      <c r="C6" s="76" t="s">
        <v>967</v>
      </c>
      <c r="D6" s="77" t="s">
        <v>968</v>
      </c>
      <c r="E6" s="76" t="s">
        <v>1146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1147</v>
      </c>
      <c r="M6" s="80" t="s">
        <v>586</v>
      </c>
      <c r="N6" s="81" t="s">
        <v>962</v>
      </c>
      <c r="O6" s="158" t="s">
        <v>1005</v>
      </c>
      <c r="P6" s="133" t="s">
        <v>1148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W59</v>
      </c>
      <c r="F55" s="83" t="str">
        <f>IF(SP_SUL!H55="","*",SP_SUL!H55)</f>
        <v>ZYU1</v>
      </c>
      <c r="G55" s="83" t="str">
        <f>IF(SP_SUL!M55="","*",SP_SUL!M55)</f>
        <v>ZFY</v>
      </c>
      <c r="H55" s="116">
        <f>IF(SP_SUL!K55="","*",SP_SUL!K55)</f>
        <v>198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ZYU1</v>
      </c>
      <c r="L55" s="83" t="str">
        <f>IF(SP_SUL!AM55="","*",SP_SUL!AM55)</f>
        <v>ZFY</v>
      </c>
      <c r="M55" s="83">
        <f>IF(SP_SUL!AP55="","*",SP_SUL!AP55)</f>
        <v>198</v>
      </c>
      <c r="N55" s="83" t="str">
        <f>IF(SP_SUL!AM55="","*",SP_SUL!AM55)</f>
        <v>ZFY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ROBSON (TF-701)</v>
      </c>
      <c r="F56" s="83" t="str">
        <f>IF(SP_SUL!H56="","*",SP_SUL!H56)</f>
        <v>-</v>
      </c>
      <c r="G56" s="83" t="str">
        <f>IF(SP_SUL!M56="","*",SP_SUL!M56)</f>
        <v>ZER-170</v>
      </c>
      <c r="H56" s="116">
        <f>IF(SP_SUL!K56="","*",SP_SUL!K56)</f>
        <v>168</v>
      </c>
      <c r="I56" s="113">
        <f>IF(SP_SUL!O56="","*",SP_SUL!O56)</f>
        <v>0.375</v>
      </c>
      <c r="J56" s="113">
        <f>IF(SP_SUL!P56="","*",SP_SUL!P56)</f>
        <v>8.3333333333333329E-2</v>
      </c>
      <c r="K56" s="83" t="str">
        <f>IF(SP_SUL!AK56="","*",SP_SUL!AK56)</f>
        <v>-</v>
      </c>
      <c r="L56" s="83" t="str">
        <f>IF(SP_SUL!AM56="","*",SP_SUL!AM56)</f>
        <v>ZER-170</v>
      </c>
      <c r="M56" s="83">
        <f>IF(SP_SUL!AP56="","*",SP_SUL!AP56)</f>
        <v>168</v>
      </c>
      <c r="N56" s="83" t="str">
        <f>IF(SP_SUL!AM56="","*",SP_SUL!AM56)</f>
        <v>ZER-170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ZEV-ZPT</v>
      </c>
      <c r="E65" s="83" t="str">
        <f>IF(SP_SUL!D65="","*",SP_SUL!D65)</f>
        <v>HUELTON (TP-725)</v>
      </c>
      <c r="F65" s="83" t="str">
        <f>IF(SP_SUL!H65="","*",SP_SUL!H65)</f>
        <v>-</v>
      </c>
      <c r="G65" s="83" t="str">
        <f>IF(SP_SUL!M65="","*",SP_SUL!M65)</f>
        <v>ZPT</v>
      </c>
      <c r="H65" s="116">
        <f>IF(SP_SUL!K65="","*",SP_SUL!K65)</f>
        <v>106.7</v>
      </c>
      <c r="I65" s="113">
        <f>IF(SP_SUL!O65="","*",SP_SUL!O65)</f>
        <v>0.375</v>
      </c>
      <c r="J65" s="113">
        <f>IF(SP_SUL!P65="","*",SP_SUL!P65)</f>
        <v>0.125</v>
      </c>
      <c r="K65" s="83" t="str">
        <f>IF(SP_SUL!AK65="","*",SP_SUL!AK65)</f>
        <v>-</v>
      </c>
      <c r="L65" s="83" t="str">
        <f>IF(SP_SUL!AM65="","*",SP_SUL!AM65)</f>
        <v>ZPT</v>
      </c>
      <c r="M65" s="83">
        <f>IF(SP_SUL!AP65="","*",SP_SUL!AP65)</f>
        <v>106.7</v>
      </c>
      <c r="N65" s="83" t="str">
        <f>IF(SP_SUL!AM65="","*",SP_SUL!AM65)</f>
        <v>ZPT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ZEV-ZPT</v>
      </c>
      <c r="E66" s="83" t="str">
        <f>IF(SP_SUL!D66="","*",SP_SUL!D66)</f>
        <v>V85</v>
      </c>
      <c r="F66" s="83" t="str">
        <f>IF(SP_SUL!H66="","*",SP_SUL!H66)</f>
        <v>ZDRZPT</v>
      </c>
      <c r="G66" s="83" t="str">
        <f>IF(SP_SUL!M66="","*",SP_SUL!M66)</f>
        <v>ZPT</v>
      </c>
      <c r="H66" s="116">
        <f>IF(SP_SUL!K66="","*",SP_SUL!K66)</f>
        <v>108.2</v>
      </c>
      <c r="I66" s="113">
        <f>IF(SP_SUL!O66="","*",SP_SUL!O66)</f>
        <v>0.375</v>
      </c>
      <c r="J66" s="113">
        <f>IF(SP_SUL!P66="","*",SP_SUL!P66)</f>
        <v>8.3333333333333329E-2</v>
      </c>
      <c r="K66" s="83" t="str">
        <f>IF(SP_SUL!AK66="","*",SP_SUL!AK66)</f>
        <v>ZDRZPT</v>
      </c>
      <c r="L66" s="83" t="str">
        <f>IF(SP_SUL!AM66="","*",SP_SUL!AM66)</f>
        <v>ZPT</v>
      </c>
      <c r="M66" s="83">
        <f>IF(SP_SUL!AP66="","*",SP_SUL!AP66)</f>
        <v>108.2</v>
      </c>
      <c r="N66" s="83" t="str">
        <f>IF(SP_SUL!AM66="","*",SP_SUL!AM66)</f>
        <v>ZPT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1149</v>
      </c>
      <c r="V1" s="216"/>
      <c r="W1" s="216"/>
    </row>
    <row r="2" spans="1:23" ht="15" customHeight="1">
      <c r="A2" s="87" t="s">
        <v>1150</v>
      </c>
      <c r="B2" s="87" t="s">
        <v>1145</v>
      </c>
      <c r="C2" s="87" t="s">
        <v>386</v>
      </c>
      <c r="D2" s="88" t="s">
        <v>967</v>
      </c>
      <c r="E2" s="88" t="s">
        <v>4</v>
      </c>
      <c r="F2" s="88" t="s">
        <v>1144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1151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W59</v>
      </c>
      <c r="H51" s="145" t="str">
        <f>IF(SP_SUL!F55="","*",SP_SUL!F55)</f>
        <v>PDM - DESCARGA - DORMENTE</v>
      </c>
      <c r="I51" s="145" t="str">
        <f>IF(SP_SUL!H55="","*",SP_SUL!H55)</f>
        <v>ZYU1</v>
      </c>
      <c r="J51" s="145" t="str">
        <f>IF(SP_SUL!I55="","*",SP_SUL!I55)</f>
        <v>ZYU1</v>
      </c>
      <c r="K51" s="139" t="str">
        <f>IF(SP_SUL!M55="","*",SP_SUL!M55)</f>
        <v>ZFY</v>
      </c>
      <c r="L51" s="139" t="str">
        <f>IF(SP_SUL!N55="","*",SP_SUL!N55)</f>
        <v>ZFY1982 / ZYU2</v>
      </c>
      <c r="M51" s="140">
        <f>IF(SP_SUL!J55="","*",SP_SUL!J55)</f>
        <v>56</v>
      </c>
      <c r="N51" s="144">
        <f>IF(SP_SUL!K55="","*",SP_SUL!K55)</f>
        <v>198</v>
      </c>
      <c r="O51" s="144">
        <f>IF(SP_SUL!L55="","*",SP_SUL!L55)</f>
        <v>203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300 Nº DE DORMENTES</v>
      </c>
      <c r="S51" s="145" t="str">
        <f>IF(SP_SUL!V55="","*",SP_SUL!V55)</f>
        <v>Moises</v>
      </c>
      <c r="T51" s="145" t="str">
        <f>IF(SP_SUL!W55="","*",SP_SUL!W55)</f>
        <v>PDM - Descarga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ROBSON (TF-701)</v>
      </c>
      <c r="H52" s="145" t="str">
        <f>IF(SP_SUL!F56="","*",SP_SUL!F56)</f>
        <v>LIMPEZA</v>
      </c>
      <c r="I52" s="145" t="str">
        <f>IF(SP_SUL!H56="","*",SP_SUL!H56)</f>
        <v>-</v>
      </c>
      <c r="J52" s="145" t="str">
        <f>IF(SP_SUL!I56="","*",SP_SUL!I56)</f>
        <v>-</v>
      </c>
      <c r="K52" s="139" t="str">
        <f>IF(SP_SUL!M56="","*",SP_SUL!M56)</f>
        <v>ZER-170</v>
      </c>
      <c r="L52" s="139" t="str">
        <f>IF(SP_SUL!N56="","*",SP_SUL!N56)</f>
        <v>ZER169</v>
      </c>
      <c r="M52" s="140">
        <f>IF(SP_SUL!J56="","*",SP_SUL!J56)</f>
        <v>56</v>
      </c>
      <c r="N52" s="144">
        <f>IF(SP_SUL!K56="","*",SP_SUL!K56)</f>
        <v>168</v>
      </c>
      <c r="O52" s="144" t="str">
        <f>IF(SP_SUL!L56="","*",SP_SUL!L56)</f>
        <v>-</v>
      </c>
      <c r="P52" s="143">
        <f>IF(SP_SUL!O56="","*",SP_SUL!O56)</f>
        <v>0.375</v>
      </c>
      <c r="Q52" s="143">
        <f>IF(SP_SUL!P56="","*",SP_SUL!P56)</f>
        <v>8.3333333333333329E-2</v>
      </c>
      <c r="R52" s="145" t="str">
        <f>IF(SP_SUL!Q56="","*",CONCATENATE(SP_SUL!Q56," ",SP_SUL!R56))</f>
        <v>1 BINÁRIO</v>
      </c>
      <c r="S52" s="145" t="str">
        <f>IF(SP_SUL!V56="","*",SP_SUL!V56)</f>
        <v xml:space="preserve">Robson </v>
      </c>
      <c r="T52" s="145" t="str">
        <f>IF(SP_SUL!W56="","*",SP_SUL!W56)</f>
        <v>Limpeza na ponte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 t="str">
        <f>IF(SP_SUL!B59="","*",SP_SUL!B59)</f>
        <v>*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 t="str">
        <f>IF(SP_SUL!B61="","*",SP_SUL!B61)</f>
        <v>*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ZEV-ZPT</v>
      </c>
      <c r="F61" s="145" t="str">
        <f>IF(SP_SUL!B65="","*",SP_SUL!B65)</f>
        <v>*</v>
      </c>
      <c r="G61" s="145" t="str">
        <f>IF(SP_SUL!D65="","*",SP_SUL!D65)</f>
        <v>HUELTON (TP-725)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-</v>
      </c>
      <c r="K61" s="139" t="str">
        <f>IF(SP_SUL!M65="","*",SP_SUL!M65)</f>
        <v>ZPT</v>
      </c>
      <c r="L61" s="139" t="str">
        <f>IF(SP_SUL!N65="","*",SP_SUL!N65)</f>
        <v>ZPT2</v>
      </c>
      <c r="M61" s="140">
        <f>IF(SP_SUL!J65="","*",SP_SUL!J65)</f>
        <v>92</v>
      </c>
      <c r="N61" s="144">
        <f>IF(SP_SUL!K65="","*",SP_SUL!K65)</f>
        <v>106.7</v>
      </c>
      <c r="O61" s="144" t="str">
        <f>IF(SP_SUL!L65="","*",SP_SUL!L65)</f>
        <v>-</v>
      </c>
      <c r="P61" s="143">
        <f>IF(SP_SUL!O65="","*",SP_SUL!O65)</f>
        <v>0.375</v>
      </c>
      <c r="Q61" s="143">
        <f>IF(SP_SUL!P65="","*",SP_SUL!P65)</f>
        <v>0.125</v>
      </c>
      <c r="R61" s="145" t="str">
        <f>IF(SP_SUL!Q65="","*",CONCATENATE(SP_SUL!Q65," ",SP_SUL!R65))</f>
        <v>2 Nº DE SOLDA</v>
      </c>
      <c r="S61" s="145" t="str">
        <f>IF(SP_SUL!V65="","*",SP_SUL!V65)</f>
        <v>Moises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ZEV-ZPT</v>
      </c>
      <c r="F62" s="145" t="str">
        <f>IF(SP_SUL!B66="","*",SP_SUL!B66)</f>
        <v>*</v>
      </c>
      <c r="G62" s="145" t="str">
        <f>IF(SP_SUL!D66="","*",SP_SUL!D66)</f>
        <v>V85</v>
      </c>
      <c r="H62" s="145" t="str">
        <f>IF(SP_SUL!F66="","*",SP_SUL!F66)</f>
        <v>MECANIZAÇÃO - SOCADORA</v>
      </c>
      <c r="I62" s="145" t="str">
        <f>IF(SP_SUL!H66="","*",SP_SUL!H66)</f>
        <v>ZDRZPT</v>
      </c>
      <c r="J62" s="145" t="str">
        <f>IF(SP_SUL!I66="","*",SP_SUL!I66)</f>
        <v>ZDRZPT</v>
      </c>
      <c r="K62" s="139" t="str">
        <f>IF(SP_SUL!M66="","*",SP_SUL!M66)</f>
        <v>ZPT</v>
      </c>
      <c r="L62" s="139" t="str">
        <f>IF(SP_SUL!N66="","*",SP_SUL!N66)</f>
        <v>ZPT2</v>
      </c>
      <c r="M62" s="140">
        <f>IF(SP_SUL!J66="","*",SP_SUL!J66)</f>
        <v>92</v>
      </c>
      <c r="N62" s="144">
        <f>IF(SP_SUL!K66="","*",SP_SUL!K66)</f>
        <v>108.2</v>
      </c>
      <c r="O62" s="144">
        <f>IF(SP_SUL!L66="","*",SP_SUL!L66)</f>
        <v>107.7</v>
      </c>
      <c r="P62" s="143">
        <f>IF(SP_SUL!O66="","*",SP_SUL!O66)</f>
        <v>0.375</v>
      </c>
      <c r="Q62" s="143">
        <f>IF(SP_SUL!P66="","*",SP_SUL!P66)</f>
        <v>8.3333333333333329E-2</v>
      </c>
      <c r="R62" s="145" t="str">
        <f>IF(SP_SUL!Q66="","*",CONCATENATE(SP_SUL!Q66," ",SP_SUL!R66))</f>
        <v>480 M</v>
      </c>
      <c r="S62" s="145" t="str">
        <f>IF(SP_SUL!V66="","*",SP_SUL!V66)</f>
        <v>Antonioni</v>
      </c>
      <c r="T62" s="145" t="str">
        <f>IF(SP_SUL!W66="","*",SP_SUL!W66)</f>
        <v xml:space="preserve">Socaria mecanizada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1152</v>
      </c>
      <c r="C2" s="121" t="s">
        <v>952</v>
      </c>
      <c r="D2" s="76" t="s">
        <v>954</v>
      </c>
      <c r="E2" s="76" t="s">
        <v>1153</v>
      </c>
      <c r="F2" s="99" t="s">
        <v>1154</v>
      </c>
      <c r="G2" s="76" t="s">
        <v>1155</v>
      </c>
      <c r="H2" s="76" t="s">
        <v>1156</v>
      </c>
      <c r="I2" s="76" t="s">
        <v>1157</v>
      </c>
      <c r="J2" s="76" t="s">
        <v>1158</v>
      </c>
      <c r="K2" s="78" t="s">
        <v>1159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W59</v>
      </c>
      <c r="E51" s="94" t="str">
        <f>IF(SP_SUL!H55="","*",SP_SUL!H55)</f>
        <v>ZYU1</v>
      </c>
      <c r="F51" s="100" t="str">
        <f>IF(SP_SUL!M55="","*",SP_SUL!M55)</f>
        <v>ZFY</v>
      </c>
      <c r="G51" s="95" t="str">
        <f>IF(SP_SUL!I55="","*",SP_SUL!I55)</f>
        <v>ZYU1</v>
      </c>
      <c r="H51" s="95" t="str">
        <f>IF(SP_SUL!AB55="","*",SP_SUL!AB55)</f>
        <v>FIXO</v>
      </c>
      <c r="I51" s="95" t="str">
        <f>IF(SP_SUL!AC55="","*",SP_SUL!AC55)</f>
        <v>*</v>
      </c>
      <c r="J51" s="96">
        <f>IF(SP_SUL!AA55="","*",SP_SUL!AA55)</f>
        <v>1</v>
      </c>
      <c r="K51" s="97">
        <f>IF(SP_SUL!AD55="","*",SP_SUL!AD55)</f>
        <v>0.3125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ROBSON (TF-701)</v>
      </c>
      <c r="E52" s="94" t="str">
        <f>IF(SP_SUL!H56="","*",SP_SUL!H56)</f>
        <v>-</v>
      </c>
      <c r="F52" s="100" t="str">
        <f>IF(SP_SUL!M56="","*",SP_SUL!M56)</f>
        <v>ZER-170</v>
      </c>
      <c r="G52" s="95" t="str">
        <f>IF(SP_SUL!I56="","*",SP_SUL!I56)</f>
        <v>-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-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HUELTON (TP-725)</v>
      </c>
      <c r="E61" s="94" t="str">
        <f>IF(SP_SUL!H65="","*",SP_SUL!H65)</f>
        <v>-</v>
      </c>
      <c r="F61" s="100" t="str">
        <f>IF(SP_SUL!M65="","*",SP_SUL!M65)</f>
        <v>ZPT</v>
      </c>
      <c r="G61" s="95" t="str">
        <f>IF(SP_SUL!I65="","*",SP_SUL!I65)</f>
        <v>-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-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V85</v>
      </c>
      <c r="E62" s="94" t="str">
        <f>IF(SP_SUL!H66="","*",SP_SUL!H66)</f>
        <v>ZDRZPT</v>
      </c>
      <c r="F62" s="100" t="str">
        <f>IF(SP_SUL!M66="","*",SP_SUL!M66)</f>
        <v>ZPT</v>
      </c>
      <c r="G62" s="95" t="str">
        <f>IF(SP_SUL!I66="","*",SP_SUL!I66)</f>
        <v>ZDRZPT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0.35416666666666669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2026-02-02T15:46:02Z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