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252" documentId="8_{B6337239-1A00-434D-AAD0-422EA1FEB5AE}" xr6:coauthVersionLast="47" xr6:coauthVersionMax="47" xr10:uidLastSave="{0A028D4A-6398-4DEC-8BE3-B6F0CA3CC3E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2" i="1" l="1"/>
  <c r="C202" i="1"/>
  <c r="G202" i="1"/>
  <c r="M202" i="1" a="1"/>
  <c r="M202" i="1"/>
  <c r="N202" i="1" a="1"/>
  <c r="N202" i="1"/>
  <c r="R202" i="1"/>
  <c r="S202" i="1" a="1"/>
  <c r="S202" i="1"/>
  <c r="T202" i="1" a="1"/>
  <c r="T202" i="1"/>
  <c r="U202" i="1"/>
  <c r="AI202" i="1"/>
  <c r="AJ202" i="1"/>
  <c r="AK202" i="1"/>
  <c r="AL202" i="1"/>
  <c r="AM202" i="1"/>
  <c r="AN202" i="1"/>
  <c r="AO202" i="1"/>
  <c r="AP202" i="1"/>
  <c r="AQ202" i="1"/>
  <c r="AY202" i="1"/>
  <c r="BB202" i="1"/>
  <c r="BC202" i="1" a="1"/>
  <c r="BC202" i="1"/>
  <c r="BD202" i="1" a="1"/>
  <c r="BD202" i="1"/>
  <c r="BE202" i="1"/>
  <c r="BF202" i="1"/>
  <c r="BR202" i="1"/>
  <c r="BS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AY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Y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AY178" i="1"/>
  <c r="AY176" i="1"/>
  <c r="AY175" i="1"/>
  <c r="AY174" i="1"/>
  <c r="AY173" i="1"/>
  <c r="AY172" i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3" i="1"/>
  <c r="AY204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BR188" i="1"/>
  <c r="BS188" i="1"/>
  <c r="BT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BR191" i="1"/>
  <c r="BS191" i="1"/>
  <c r="BT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BR192" i="1"/>
  <c r="BS192" i="1"/>
  <c r="BT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BR194" i="1"/>
  <c r="BS194" i="1"/>
  <c r="BT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BR195" i="1"/>
  <c r="BS195" i="1"/>
  <c r="BT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BR199" i="1"/>
  <c r="BS199" i="1"/>
  <c r="BT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BR201" i="1"/>
  <c r="BS201" i="1"/>
  <c r="BT201" i="1"/>
  <c r="A203" i="1"/>
  <c r="C203" i="1"/>
  <c r="G203" i="1"/>
  <c r="M203" i="1" a="1"/>
  <c r="M203" i="1" s="1"/>
  <c r="K199" i="16" s="1"/>
  <c r="N203" i="1" a="1"/>
  <c r="N203" i="1" s="1"/>
  <c r="L199" i="16" s="1"/>
  <c r="R203" i="1"/>
  <c r="R199" i="16" s="1"/>
  <c r="S203" i="1" a="1"/>
  <c r="S203" i="1" s="1"/>
  <c r="D199" i="16" s="1"/>
  <c r="T203" i="1" a="1"/>
  <c r="T203" i="1" s="1"/>
  <c r="E199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R200" i="16" s="1"/>
  <c r="S204" i="1" a="1"/>
  <c r="S204" i="1" s="1"/>
  <c r="D200" i="16" s="1"/>
  <c r="T204" i="1" a="1"/>
  <c r="T204" i="1" s="1"/>
  <c r="E200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1" i="16" s="1"/>
  <c r="N206" i="1" a="1"/>
  <c r="N206" i="1" s="1"/>
  <c r="L201" i="16" s="1"/>
  <c r="R206" i="1"/>
  <c r="R201" i="16" s="1"/>
  <c r="S206" i="1" a="1"/>
  <c r="S206" i="1" s="1"/>
  <c r="D201" i="16" s="1"/>
  <c r="T206" i="1" a="1"/>
  <c r="T206" i="1" s="1"/>
  <c r="E201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R206" i="16" s="1"/>
  <c r="S211" i="1" a="1"/>
  <c r="S211" i="1" s="1"/>
  <c r="D206" i="16" s="1"/>
  <c r="T211" i="1" a="1"/>
  <c r="T211" i="1" s="1"/>
  <c r="E206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R210" i="16" s="1"/>
  <c r="S215" i="1" a="1"/>
  <c r="S215" i="1" s="1"/>
  <c r="D210" i="16" s="1"/>
  <c r="T215" i="1" a="1"/>
  <c r="T215" i="1" s="1"/>
  <c r="E210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3" i="16" s="1"/>
  <c r="N756" i="1" a="1"/>
  <c r="N756" i="1" s="1"/>
  <c r="L763" i="16" s="1"/>
  <c r="R756" i="1"/>
  <c r="S756" i="1" a="1"/>
  <c r="S756" i="1" s="1"/>
  <c r="D763" i="16" s="1"/>
  <c r="T756" i="1" a="1"/>
  <c r="T756" i="1" s="1"/>
  <c r="E763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4" i="16" s="1"/>
  <c r="N757" i="1" a="1"/>
  <c r="N757" i="1" s="1"/>
  <c r="L764" i="16" s="1"/>
  <c r="R757" i="1"/>
  <c r="S757" i="1" a="1"/>
  <c r="S757" i="1" s="1"/>
  <c r="D764" i="16" s="1"/>
  <c r="T757" i="1" a="1"/>
  <c r="T757" i="1" s="1"/>
  <c r="E764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5" i="16" s="1"/>
  <c r="N758" i="1" a="1"/>
  <c r="N758" i="1" s="1"/>
  <c r="L765" i="16" s="1"/>
  <c r="R758" i="1"/>
  <c r="S758" i="1" a="1"/>
  <c r="S758" i="1" s="1"/>
  <c r="D765" i="16" s="1"/>
  <c r="T758" i="1" a="1"/>
  <c r="T758" i="1" s="1"/>
  <c r="E765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6" i="16" s="1"/>
  <c r="N759" i="1" a="1"/>
  <c r="N759" i="1" s="1"/>
  <c r="L766" i="16" s="1"/>
  <c r="R759" i="1"/>
  <c r="S759" i="1" a="1"/>
  <c r="S759" i="1" s="1"/>
  <c r="D766" i="16" s="1"/>
  <c r="T759" i="1" a="1"/>
  <c r="T759" i="1" s="1"/>
  <c r="E766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7" i="16" s="1"/>
  <c r="N760" i="1" a="1"/>
  <c r="N760" i="1" s="1"/>
  <c r="L767" i="16" s="1"/>
  <c r="R760" i="1"/>
  <c r="S760" i="1" a="1"/>
  <c r="S760" i="1" s="1"/>
  <c r="D767" i="16" s="1"/>
  <c r="T760" i="1" a="1"/>
  <c r="T760" i="1" s="1"/>
  <c r="E767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8" i="16" s="1"/>
  <c r="N761" i="1" a="1"/>
  <c r="N761" i="1" s="1"/>
  <c r="L768" i="16" s="1"/>
  <c r="R761" i="1"/>
  <c r="S761" i="1" a="1"/>
  <c r="S761" i="1" s="1"/>
  <c r="D768" i="16" s="1"/>
  <c r="T761" i="1" a="1"/>
  <c r="T761" i="1" s="1"/>
  <c r="E768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9" i="16" s="1"/>
  <c r="N762" i="1" a="1"/>
  <c r="N762" i="1" s="1"/>
  <c r="L769" i="16" s="1"/>
  <c r="R762" i="1"/>
  <c r="S762" i="1" a="1"/>
  <c r="S762" i="1" s="1"/>
  <c r="D769" i="16" s="1"/>
  <c r="T762" i="1" a="1"/>
  <c r="T762" i="1" s="1"/>
  <c r="E769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0" i="16" s="1"/>
  <c r="N763" i="1" a="1"/>
  <c r="N763" i="1" s="1"/>
  <c r="L770" i="16" s="1"/>
  <c r="R763" i="1"/>
  <c r="S763" i="1" a="1"/>
  <c r="S763" i="1" s="1"/>
  <c r="D770" i="16" s="1"/>
  <c r="T763" i="1" a="1"/>
  <c r="T763" i="1" s="1"/>
  <c r="E770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1" i="16" s="1"/>
  <c r="N764" i="1" a="1"/>
  <c r="N764" i="1" s="1"/>
  <c r="L771" i="16" s="1"/>
  <c r="R764" i="1"/>
  <c r="S764" i="1" a="1"/>
  <c r="S764" i="1" s="1"/>
  <c r="D771" i="16" s="1"/>
  <c r="T764" i="1" a="1"/>
  <c r="T764" i="1" s="1"/>
  <c r="E771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2" i="16" s="1"/>
  <c r="N765" i="1" a="1"/>
  <c r="N765" i="1" s="1"/>
  <c r="L772" i="16" s="1"/>
  <c r="R765" i="1"/>
  <c r="S765" i="1" a="1"/>
  <c r="S765" i="1" s="1"/>
  <c r="D772" i="16" s="1"/>
  <c r="T765" i="1" a="1"/>
  <c r="T765" i="1" s="1"/>
  <c r="E772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3" i="16" s="1"/>
  <c r="N766" i="1" a="1"/>
  <c r="N766" i="1" s="1"/>
  <c r="L773" i="16" s="1"/>
  <c r="R766" i="1"/>
  <c r="S766" i="1" a="1"/>
  <c r="S766" i="1" s="1"/>
  <c r="D773" i="16" s="1"/>
  <c r="T766" i="1" a="1"/>
  <c r="T766" i="1" s="1"/>
  <c r="E773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4" i="16" s="1"/>
  <c r="N767" i="1" a="1"/>
  <c r="N767" i="1" s="1"/>
  <c r="L774" i="16" s="1"/>
  <c r="R767" i="1"/>
  <c r="S767" i="1" a="1"/>
  <c r="S767" i="1" s="1"/>
  <c r="D774" i="16" s="1"/>
  <c r="T767" i="1" a="1"/>
  <c r="T767" i="1" s="1"/>
  <c r="E774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5" i="16" s="1"/>
  <c r="N768" i="1" a="1"/>
  <c r="N768" i="1" s="1"/>
  <c r="L775" i="16" s="1"/>
  <c r="R768" i="1"/>
  <c r="S768" i="1" a="1"/>
  <c r="S768" i="1" s="1"/>
  <c r="D775" i="16" s="1"/>
  <c r="T768" i="1" a="1"/>
  <c r="T768" i="1" s="1"/>
  <c r="E775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6" i="16" s="1"/>
  <c r="N769" i="1" a="1"/>
  <c r="N769" i="1" s="1"/>
  <c r="L776" i="16" s="1"/>
  <c r="R769" i="1"/>
  <c r="S769" i="1" a="1"/>
  <c r="S769" i="1" s="1"/>
  <c r="D776" i="16" s="1"/>
  <c r="T769" i="1" a="1"/>
  <c r="T769" i="1" s="1"/>
  <c r="E776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7" i="16" s="1"/>
  <c r="N770" i="1" a="1"/>
  <c r="N770" i="1" s="1"/>
  <c r="L777" i="16" s="1"/>
  <c r="R770" i="1"/>
  <c r="S770" i="1" a="1"/>
  <c r="S770" i="1" s="1"/>
  <c r="D777" i="16" s="1"/>
  <c r="T770" i="1" a="1"/>
  <c r="T770" i="1" s="1"/>
  <c r="E777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8" i="16" s="1"/>
  <c r="N771" i="1" a="1"/>
  <c r="N771" i="1" s="1"/>
  <c r="L778" i="16" s="1"/>
  <c r="R771" i="1"/>
  <c r="S771" i="1" a="1"/>
  <c r="S771" i="1" s="1"/>
  <c r="D778" i="16" s="1"/>
  <c r="T771" i="1" a="1"/>
  <c r="T771" i="1" s="1"/>
  <c r="E778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9" i="16" s="1"/>
  <c r="N772" i="1" a="1"/>
  <c r="N772" i="1" s="1"/>
  <c r="L779" i="16" s="1"/>
  <c r="R772" i="1"/>
  <c r="S772" i="1" a="1"/>
  <c r="S772" i="1" s="1"/>
  <c r="D779" i="16" s="1"/>
  <c r="T772" i="1" a="1"/>
  <c r="T772" i="1" s="1"/>
  <c r="E779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0" i="16" s="1"/>
  <c r="N773" i="1" a="1"/>
  <c r="N773" i="1" s="1"/>
  <c r="L780" i="16" s="1"/>
  <c r="R773" i="1"/>
  <c r="S773" i="1" a="1"/>
  <c r="S773" i="1" s="1"/>
  <c r="D780" i="16" s="1"/>
  <c r="T773" i="1" a="1"/>
  <c r="T773" i="1" s="1"/>
  <c r="E780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1" i="16" s="1"/>
  <c r="N774" i="1" a="1"/>
  <c r="N774" i="1" s="1"/>
  <c r="L781" i="16" s="1"/>
  <c r="R774" i="1"/>
  <c r="S774" i="1" a="1"/>
  <c r="S774" i="1" s="1"/>
  <c r="D781" i="16" s="1"/>
  <c r="T774" i="1" a="1"/>
  <c r="T774" i="1" s="1"/>
  <c r="E781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2" i="16" s="1"/>
  <c r="N775" i="1" a="1"/>
  <c r="N775" i="1" s="1"/>
  <c r="L782" i="16" s="1"/>
  <c r="R775" i="1"/>
  <c r="S775" i="1" a="1"/>
  <c r="S775" i="1" s="1"/>
  <c r="D782" i="16" s="1"/>
  <c r="T775" i="1" a="1"/>
  <c r="T775" i="1" s="1"/>
  <c r="E782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7" i="1" l="1"/>
  <c r="AJ216" i="1"/>
  <c r="AJ219" i="1"/>
  <c r="AJ218" i="1"/>
  <c r="AJ215" i="1"/>
  <c r="BQ202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5" i="1"/>
  <c r="BQ192" i="1"/>
  <c r="BQ18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BQ20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8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200" i="1"/>
  <c r="BQ199" i="1"/>
  <c r="BQ198" i="1"/>
  <c r="BQ197" i="1"/>
  <c r="BQ196" i="1"/>
  <c r="BQ194" i="1"/>
  <c r="BQ193" i="1"/>
  <c r="BQ191" i="1"/>
  <c r="BQ190" i="1"/>
  <c r="BQ188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<sst xmlns="http://schemas.openxmlformats.org/spreadsheetml/2006/main" count="6555" uniqueCount="1728">
  <si>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</si>
  <si>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</si>
  <si>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</si>
  <si>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</si>
  <si>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</si>
  <si>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</si>
  <si>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</si>
  <si>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</si>
  <si>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</si>
  <si>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</si>
  <si>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</si>
  <si>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</si>
  <si>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</si>
  <si>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</si>
  <si>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</si>
  <si>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</si>
  <si>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</si>
  <si>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</si>
  <si>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</si>
  <si>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</si>
  <si>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</si>
  <si>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</si>
  <si>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</si>
  <si>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</si>
  <si>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</si>
  <si>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</si>
  <si>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</si>
  <si>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</si>
  <si>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</si>
  <si>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</si>
  <si>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</si>
  <si>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</si>
  <si>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</si>
  <si>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</si>
  <si>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</si>
  <si>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</si>
  <si>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</si>
  <si>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</si>
  <si>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</si>
  <si>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</si>
  <si>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</si>
  <si>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</si>
  <si>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</si>
  <si>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</si>
  <si>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</si>
  <si>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</si>
  <si>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</si>
  <si>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</si>
  <si>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</si>
  <si>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</si>
  <si>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</si>
  <si>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</si>
  <si>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</si>
  <si>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</si>
  <si>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</si>
  <si>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</si>
  <si>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</si>
  <si>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</si>
  <si>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</si>
  <si>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</si>
  <si>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</si>
  <si>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</si>
  <si>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</si>
  <si>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</si>
  <si>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</si>
  <si>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</si>
  <si>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</si>
  <si>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</si>
  <si>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</si>
  <si>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</si>
  <si>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</si>
  <si>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</si>
  <si>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</si>
  <si>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</si>
  <si>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</si>
  <si>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</si>
  <si>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</si>
  <si>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</si>
  <si>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</si>
  <si>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</si>
  <si>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</si>
  <si>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</si>
  <si>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</si>
  <si>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</si>
  <si>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</si>
  <si>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</si>
  <si>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</si>
  <si>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</si>
  <si>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</si>
  <si>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</si>
  <si>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</si>
  <si>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</si>
  <si>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</si>
  <si>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</si>
  <si>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</si>
  <si>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</si>
  <si>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</si>
  <si>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</si>
  <si>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</si>
  <si>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</si>
  <si>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</si>
  <si>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</si>
  <si>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</si>
  <si>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</si>
  <si>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</si>
  <si>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</si>
  <si>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</si>
  <si>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</si>
  <si>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</si>
  <si>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</si>
  <si>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</si>
  <si>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</si>
  <si>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</si>
  <si>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</si>
  <si>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</si>
  <si>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</si>
  <si>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</si>
  <si>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</si>
  <si>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</si>
  <si>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</si>
  <si>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</si>
  <si>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</si>
  <si>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</si>
  <si>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</si>
  <si>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</si>
  <si>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</si>
  <si>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</si>
  <si>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</si>
  <si>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</si>
  <si>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</si>
  <si>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</si>
  <si>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</si>
  <si>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</si>
  <si>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</si>
  <si>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</si>
  <si>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</si>
  <si>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</si>
  <si>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</si>
  <si>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</si>
  <si>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</si>
  <si>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</si>
  <si>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</si>
  <si>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</si>
  <si>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</si>
  <si>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</si>
  <si>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</si>
  <si>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</si>
  <si>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</si>
  <si>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</si>
  <si>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</si>
  <si>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</si>
  <si>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</si>
  <si>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</si>
  <si>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</si>
  <si>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</si>
  <si>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</si>
  <si>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</si>
  <si>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</si>
  <si>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</si>
  <si>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</si>
  <si>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</si>
  <si>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</si>
  <si>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</si>
  <si>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</si>
  <si>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</si>
  <si>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</si>
  <si>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</si>
  <si>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</si>
  <si>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</si>
  <si>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</si>
  <si>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</si>
  <si>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</si>
  <si>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</si>
  <si>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</si>
  <si>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</si>
  <si>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</si>
  <si>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</si>
  <si>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</si>
  <si>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</si>
  <si>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</si>
  <si>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</si>
  <si>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</si>
  <si>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</si>
  <si>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</si>
  <si>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</si>
  <si>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</si>
  <si>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</si>
  <si>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</si>
  <si>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</si>
  <si>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</si>
  <si>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</si>
  <si>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</si>
  <si>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</si>
  <si>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</si>
  <si>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</si>
  <si>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</si>
  <si>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</si>
  <si>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</si>
  <si>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</si>
  <si>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</si>
  <si>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</si>
  <si>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</si>
  <si>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</si>
  <si>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</si>
  <si>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</si>
  <si>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</si>
  <si>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</si>
  <si>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</si>
  <si>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</si>
  <si>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</si>
  <si>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</si>
  <si>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</si>
  <si>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</si>
  <si>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</si>
  <si>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</si>
  <si>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</si>
  <si>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</si>
  <si>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</si>
  <si>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</si>
  <si>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</si>
  <si>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</si>
  <si>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</si>
  <si>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</si>
  <si>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</si>
  <si>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</si>
  <si>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</si>
  <si>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</si>
  <si>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</si>
  <si>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</si>
  <si>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</si>
  <si>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</si>
  <si>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</si>
  <si>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</si>
  <si>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</si>
  <si>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</si>
  <si>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</si>
  <si>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</si>
  <si>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</si>
  <si>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</si>
  <si>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</si>
  <si>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</si>
  <si>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</si>
  <si>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</si>
  <si>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</si>
  <si>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</si>
  <si>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</si>
  <si>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</si>
  <si>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</si>
  <si>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</si>
  <si>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</si>
  <si>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</si>
  <si>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</si>
  <si>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</si>
  <si>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</si>
  <si>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</si>
  <si>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</si>
  <si>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</si>
  <si>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</si>
  <si>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</si>
  <si>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</si>
  <si>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</si>
  <si>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</si>
  <si>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</si>
  <si>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</si>
  <si>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</si>
  <si>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</si>
  <si>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</si>
  <si>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</si>
  <si>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</si>
  <si>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</si>
  <si>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</si>
  <si>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</si>
  <si>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</si>
  <si>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</si>
  <si>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</si>
  <si>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</si>
  <si>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</si>
  <si>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</si>
  <si>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</si>
  <si>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</si>
  <si>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</si>
  <si>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</si>
  <si>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</si>
  <si>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</si>
  <si>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</si>
  <si>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</si>
  <si>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</si>
  <si>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</si>
  <si>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</si>
  <si>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</si>
  <si>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</si>
  <si>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</si>
  <si>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</si>
  <si>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</si>
  <si>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</si>
  <si>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</si>
  <si>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</si>
  <si>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</si>
  <si>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</si>
  <si>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</si>
  <si>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</si>
  <si>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</si>
  <si>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</si>
  <si>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</si>
  <si>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</si>
  <si>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</si>
  <si>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</si>
  <si>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</si>
  <si>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</si>
  <si>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</si>
  <si>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</si>
  <si>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</si>
  <si>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</si>
  <si>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</si>
  <si>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</si>
  <si>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</si>
  <si>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</si>
  <si>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</si>
  <si>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</si>
  <si>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</si>
  <si>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</si>
  <si>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</si>
  <si>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</si>
  <si>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</si>
  <si>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</si>
  <si>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</si>
  <si>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</si>
  <si>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</si>
  <si>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</si>
  <si>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</si>
  <si>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</si>
  <si>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</si>
  <si>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</si>
  <si>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</si>
  <si>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</si>
  <si>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</si>
  <si>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</si>
  <si>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</si>
  <si>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</si>
  <si>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</si>
  <si>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</si>
  <si>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</si>
  <si>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</si>
  <si>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</si>
  <si>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</si>
  <si>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</si>
  <si>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</si>
  <si>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</si>
  <si>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</si>
  <si>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</si>
  <si>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</si>
  <si>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</si>
  <si>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</si>
  <si>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</si>
  <si>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</si>
  <si>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</si>
  <si>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</si>
  <si>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</si>
  <si>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</si>
  <si>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</si>
  <si>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</si>
  <si>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</si>
  <si>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</si>
  <si>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</si>
  <si>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</si>
  <si>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</si>
  <si>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</si>
  <si>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</si>
  <si>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</si>
  <si>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</si>
  <si>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</si>
  <si>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</si>
  <si>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</si>
  <si>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</si>
  <si>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</si>
  <si>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</si>
  <si>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</si>
  <si>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</si>
  <si>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</si>
  <si>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</si>
  <si>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</si>
  <si>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</si>
  <si>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</si>
  <si>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</si>
  <si>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</si>
  <si>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</si>
  <si>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</si>
  <si>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</si>
  <si>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</si>
  <si>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</si>
  <si>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</si>
  <si>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</si>
  <si>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</si>
  <si>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</si>
  <si>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</si>
  <si>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</si>
  <si>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</si>
  <si>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</si>
  <si>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</si>
  <si>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</si>
  <si>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</si>
  <si>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</si>
  <si>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</si>
  <si>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</si>
  <si>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</si>
  <si>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</si>
  <si>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</si>
  <si>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</si>
  <si>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</si>
  <si>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</si>
  <si>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</si>
  <si>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</si>
  <si>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</si>
  <si>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</si>
  <si>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</si>
  <si>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</si>
  <si>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</si>
  <si>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</si>
  <si>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</si>
  <si>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</si>
  <si>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</si>
  <si>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</si>
  <si>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</si>
  <si>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</si>
  <si>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</si>
  <si>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</si>
  <si>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</si>
  <si>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</si>
  <si>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</si>
  <si>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</si>
  <si>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</si>
  <si>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</si>
  <si>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</si>
  <si>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</si>
  <si>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</si>
  <si>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</si>
  <si>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</si>
  <si>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</si>
  <si>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</si>
  <si>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</si>
  <si>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</si>
  <si>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</si>
  <si>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</si>
  <si>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</si>
  <si>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</si>
  <si>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</si>
  <si>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</si>
  <si>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</si>
  <si>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</si>
  <si>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</si>
  <si>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</si>
  <si>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</si>
  <si>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</si>
  <si>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</si>
  <si>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</si>
  <si>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</si>
  <si>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</si>
  <si>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</si>
  <si>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</si>
  <si>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</si>
  <si>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</si>
  <si>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</si>
  <si>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</si>
  <si>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</si>
  <si>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</si>
  <si>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</si>
  <si>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</si>
  <si>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</si>
  <si>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</si>
  <si>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</si>
  <si>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</si>
  <si>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</si>
  <si>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</si>
  <si>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</si>
  <si>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</si>
  <si>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</si>
  <si>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</si>
  <si>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</si>
  <si>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</si>
  <si>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</si>
  <si>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</si>
  <si>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</si>
  <si>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</si>
  <si>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</si>
  <si>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</si>
  <si>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</si>
  <si>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</si>
  <si>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</si>
  <si>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</si>
  <si>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</si>
  <si>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</si>
  <si>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</si>
  <si>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</si>
  <si>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</si>
  <si>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</si>
  <si>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</si>
  <si>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</si>
  <si>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</si>
  <si>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</si>
  <si>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</si>
  <si>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</si>
  <si>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</si>
  <si>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</si>
  <si>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</si>
  <si>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</si>
  <si>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</si>
  <si>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</si>
  <si>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</si>
  <si>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</si>
  <si>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</si>
  <si>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</si>
  <si>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</si>
  <si>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</si>
  <si>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</si>
  <si>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</si>
  <si>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</si>
  <si>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</si>
  <si>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</si>
  <si>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</si>
  <si>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</si>
  <si>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</si>
  <si>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</si>
  <si>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</si>
  <si>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</si>
  <si>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</si>
  <si>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</si>
  <si>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</si>
  <si>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</si>
  <si>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</si>
  <si>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</si>
  <si>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</si>
  <si>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</si>
  <si>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</si>
  <si>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</si>
  <si>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</si>
  <si>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</si>
  <si>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</si>
  <si>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</si>
  <si>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</si>
  <si>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</si>
  <si>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</si>
  <si>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</si>
  <si>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</si>
  <si>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</si>
  <si>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</si>
  <si>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</si>
  <si>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</si>
  <si>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</si>
  <si>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</si>
  <si>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</si>
  <si>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</si>
  <si>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</si>
  <si>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</si>
  <si>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</si>
  <si>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</si>
  <si>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</si>
  <si>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</si>
  <si>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</si>
  <si>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</si>
  <si>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</si>
  <si>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</si>
  <si>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</si>
  <si>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</si>
  <si>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</si>
  <si>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</si>
  <si>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</si>
  <si>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</si>
  <si>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</si>
  <si>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</si>
  <si>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</si>
  <si>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</si>
  <si>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</si>
  <si>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</si>
  <si>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</si>
  <si>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</si>
  <si>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</si>
  <si>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</si>
  <si>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</si>
  <si>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</si>
  <si>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</si>
  <si>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</si>
  <si>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</si>
  <si>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</si>
  <si>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</si>
  <si>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</si>
  <si>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</si>
  <si>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</si>
  <si>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</si>
  <si>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</si>
  <si>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</si>
  <si>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</si>
  <si>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</si>
  <si>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</si>
  <si>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</si>
  <si>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</si>
  <si>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</si>
  <si>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</si>
  <si>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</si>
  <si>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</si>
  <si>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</si>
  <si>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</si>
  <si>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</si>
  <si>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</si>
  <si>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</si>
  <si>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</si>
  <si>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</si>
  <si>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</si>
  <si>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</si>
  <si>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</si>
  <si>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</si>
  <si>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</si>
  <si>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</si>
  <si>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</si>
  <si>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</si>
  <si>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</si>
  <si>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</si>
  <si>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</si>
  <si>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</si>
  <si>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</si>
  <si>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</si>
  <si>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</si>
  <si>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</si>
  <si>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</si>
  <si>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</si>
  <si>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</si>
  <si>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</si>
  <si>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</si>
  <si>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</si>
  <si>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</si>
  <si>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</si>
  <si>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</si>
  <si>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</si>
  <si>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</si>
  <si>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</si>
  <si>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</si>
  <si>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</si>
  <si>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</si>
  <si>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</si>
  <si>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</si>
  <si>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</si>
  <si>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</si>
  <si>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</si>
  <si>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</si>
  <si>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</si>
  <si>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</si>
  <si>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</si>
  <si>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</si>
  <si>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</si>
  <si>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</si>
  <si>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</si>
  <si>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</si>
  <si>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</si>
  <si>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</si>
  <si>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</si>
  <si>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</si>
  <si>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</si>
  <si>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</si>
  <si>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</si>
  <si>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</si>
  <si>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</si>
  <si>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</si>
  <si>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</si>
  <si>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</si>
  <si>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</si>
  <si>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</si>
  <si>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</si>
  <si>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</si>
  <si>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</si>
  <si>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</si>
  <si>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</si>
  <si>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</si>
  <si>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</si>
  <si>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</si>
  <si>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</si>
  <si>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</si>
  <si>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</si>
  <si>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</si>
  <si>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</si>
  <si>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</si>
  <si>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</si>
  <si>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</si>
  <si>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</si>
  <si>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</si>
  <si>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</si>
  <si>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</si>
  <si>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</si>
  <si>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</si>
  <si>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</si>
  <si>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</si>
  <si>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</si>
  <si>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</si>
  <si>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</si>
  <si>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</si>
  <si>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</si>
  <si>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</si>
  <si>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</si>
  <si>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</si>
  <si>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</si>
  <si>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</si>
  <si>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</si>
  <si>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</si>
  <si>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</si>
  <si>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</si>
  <si>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</si>
  <si>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</si>
  <si>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</si>
  <si>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</si>
  <si>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</si>
  <si>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</si>
  <si>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</si>
  <si>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</si>
  <si>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</si>
  <si>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</si>
  <si>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</si>
  <si>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</si>
  <si>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</si>
  <si>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</si>
  <si>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</si>
  <si>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</si>
  <si>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</si>
  <si>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</si>
  <si>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</si>
  <si>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</si>
  <si>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</si>
  <si>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</si>
  <si>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</si>
  <si>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</si>
  <si>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</si>
  <si>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</si>
  <si>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</si>
  <si>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</si>
  <si>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</si>
  <si>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</si>
  <si>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</si>
  <si>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</si>
  <si>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</si>
  <si>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</si>
  <si>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</si>
  <si>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</si>
  <si>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</si>
  <si>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</si>
  <si>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</si>
  <si>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</si>
  <si>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</si>
  <si>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</si>
  <si>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</si>
  <si>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</si>
  <si>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</si>
  <si>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</si>
  <si>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</si>
  <si>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</si>
  <si>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</si>
  <si>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</si>
  <si>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</si>
  <si>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</si>
  <si>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</si>
  <si>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</si>
  <si>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</si>
  <si>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</si>
  <si>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</si>
  <si>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</si>
  <si>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</si>
  <si>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</si>
  <si>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</si>
  <si>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</si>
  <si>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</si>
  <si>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</si>
  <si>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</si>
  <si>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</si>
  <si>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</si>
  <si>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</si>
  <si>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</si>
  <si>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</si>
  <si>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</si>
  <si>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</si>
  <si>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</si>
  <si>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</si>
  <si>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</si>
  <si>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</si>
  <si>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</si>
  <si>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</si>
  <si>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</si>
  <si>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</si>
  <si>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</si>
  <si>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</si>
  <si>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</si>
  <si>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</si>
  <si>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</si>
  <si>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</si>
  <si>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</si>
  <si>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</si>
  <si>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</si>
  <si>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</si>
  <si>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</si>
  <si>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</si>
  <si>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</si>
  <si>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</si>
  <si>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</si>
  <si>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</si>
  <si>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</si>
  <si>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</si>
  <si>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</si>
  <si>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</si>
  <si>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</si>
  <si>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</si>
  <si>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</si>
  <si>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</si>
  <si>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</si>
  <si>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</si>
  <si>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</si>
  <si>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</si>
  <si>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</si>
  <si>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</si>
  <si>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</si>
  <si>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</si>
  <si>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</si>
  <si>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</si>
  <si>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</si>
  <si>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</si>
  <si>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</si>
  <si>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</si>
  <si>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</si>
  <si>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</si>
  <si>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</si>
  <si>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</si>
  <si>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</si>
  <si>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</si>
  <si>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</si>
  <si>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</si>
  <si>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</si>
  <si>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</si>
  <si>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</si>
  <si>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</si>
  <si>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</si>
  <si>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</si>
  <si>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</si>
  <si>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</si>
  <si>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</si>
  <si>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</si>
  <si>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</si>
  <si>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</si>
  <si>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</si>
  <si>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</si>
  <si>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</si>
  <si>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</si>
  <si>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</si>
  <si>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</si>
  <si>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</si>
  <si>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</si>
  <si>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</si>
  <si>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</si>
  <si>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</si>
  <si>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</si>
  <si>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</si>
  <si>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</si>
  <si>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</si>
  <si>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</si>
  <si>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</si>
  <si>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</si>
  <si>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</si>
  <si>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</si>
  <si>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</si>
  <si>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</si>
  <si>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</si>
  <si>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</si>
  <si>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</si>
  <si>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</si>
  <si>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</si>
  <si>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</si>
  <si>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</si>
  <si>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</si>
  <si>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</si>
  <si>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</si>
  <si>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</si>
  <si>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</si>
  <si>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</si>
  <si>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</si>
  <si>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</si>
  <si>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</si>
  <si>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</si>
  <si>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</si>
  <si>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</si>
  <si>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</si>
  <si>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</si>
  <si>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</si>
  <si>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</si>
  <si>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</si>
  <si>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</si>
  <si>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</si>
  <si>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</si>
  <si>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</si>
  <si>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</si>
  <si>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</si>
  <si>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</si>
  <si>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</si>
  <si>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</si>
  <si>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</si>
  <si>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</si>
  <si>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</si>
  <si>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</si>
  <si>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</si>
  <si>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</si>
  <si>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</si>
  <si>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</si>
  <si>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</si>
  <si>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</si>
  <si>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</si>
  <si>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</si>
  <si>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</si>
  <si>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</si>
  <si>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</si>
  <si>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</si>
  <si>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</si>
  <si>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</si>
  <si>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</si>
  <si>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</si>
  <si>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</si>
  <si>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</si>
  <si>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</si>
  <si>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</si>
  <si>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</si>
  <si>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</si>
  <si>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</si>
  <si>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</si>
  <si>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</si>
  <si>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</si>
  <si>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</si>
  <si>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</si>
  <si>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</si>
  <si>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</si>
  <si>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</si>
  <si>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</si>
  <si>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</si>
  <si>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</si>
  <si>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</si>
  <si>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</si>
  <si>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</si>
  <si>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</si>
  <si>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</si>
  <si>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</si>
  <si>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</si>
  <si>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</si>
  <si>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</si>
  <si>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</si>
  <si>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</si>
  <si>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</si>
  <si>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</si>
  <si>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</si>
  <si>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</si>
  <si>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</si>
  <si>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</si>
  <si>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</si>
  <si>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</si>
  <si>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</si>
  <si>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</si>
  <si>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</si>
  <si>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</si>
  <si>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</si>
  <si>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</si>
  <si>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</si>
  <si>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</si>
  <si>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</si>
  <si>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</si>
  <si>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</si>
  <si>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</si>
  <si>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</si>
  <si>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</si>
  <si>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</si>
  <si>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</si>
  <si>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</si>
  <si>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</si>
  <si>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</si>
  <si>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</si>
  <si>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</si>
  <si>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</si>
  <si>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</si>
  <si>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</si>
  <si>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</si>
  <si>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</si>
  <si>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</si>
  <si>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</si>
  <si>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</si>
  <si>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</si>
  <si>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</si>
  <si>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</si>
  <si>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</si>
  <si>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</si>
  <si>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</si>
  <si>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</si>
  <si>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</si>
  <si>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</si>
  <si>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</si>
  <si>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</si>
  <si>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</si>
  <si>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</si>
  <si>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</si>
  <si>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</si>
  <si>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</si>
  <si>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</si>
  <si>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</si>
  <si>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</si>
  <si>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</si>
  <si>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</si>
  <si>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</si>
  <si>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</si>
  <si>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</si>
  <si>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</si>
  <si>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</si>
  <si>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</si>
  <si>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</si>
  <si>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</si>
  <si>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</si>
  <si>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</si>
  <si>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</si>
  <si>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</si>
  <si>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</si>
  <si>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</si>
  <si>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</si>
  <si>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</si>
  <si>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</si>
  <si>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</si>
  <si>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</si>
  <si>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</si>
  <si>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</si>
  <si>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</si>
  <si>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</si>
  <si>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</si>
  <si>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</si>
  <si>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</si>
  <si>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</si>
  <si>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</si>
  <si>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</si>
  <si>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</si>
  <si>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</si>
  <si>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</si>
  <si>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</si>
  <si>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</si>
  <si>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</si>
  <si>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</si>
  <si>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</si>
  <si>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</si>
  <si>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</si>
  <si>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</si>
  <si>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</si>
  <si>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</si>
  <si>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</si>
  <si>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</si>
  <si>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</si>
  <si>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</si>
  <si>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</si>
  <si>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</si>
  <si>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</si>
  <si>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</si>
  <si>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</si>
  <si>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</si>
  <si>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</si>
  <si>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</si>
  <si>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</si>
  <si>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</si>
  <si>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</si>
  <si>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</si>
  <si>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</si>
  <si>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</si>
  <si>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</si>
  <si>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</si>
  <si>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</si>
  <si>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</si>
  <si>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</si>
  <si>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</si>
  <si>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</si>
  <si>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</si>
  <si>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</si>
  <si>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</si>
  <si>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</si>
  <si>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</si>
  <si>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</si>
  <si>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</si>
  <si>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</si>
  <si>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</si>
  <si>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</si>
  <si>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</si>
  <si>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</si>
  <si>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</si>
  <si>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</si>
  <si>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</si>
  <si>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</si>
  <si>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</si>
  <si>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</si>
  <si>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</si>
  <si>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</si>
  <si>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</si>
  <si>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</si>
  <si>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</si>
  <si>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</si>
  <si>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</si>
  <si>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</si>
  <si>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</si>
  <si>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</si>
  <si>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</si>
  <si>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</si>
  <si>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</si>
  <si>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</si>
  <si>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</si>
  <si>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</si>
  <si>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</si>
  <si>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</si>
  <si>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</si>
  <si>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</si>
  <si>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</si>
  <si>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</si>
  <si>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</si>
  <si>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</si>
  <si>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</si>
  <si>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</si>
  <si>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</si>
  <si>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</si>
  <si>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</si>
  <si>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</si>
  <si>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</si>
  <si>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</si>
  <si>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</si>
  <si>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</si>
  <si>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</si>
  <si>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</si>
  <si>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</si>
  <si>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</si>
  <si>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</si>
  <si>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</si>
  <si>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</si>
  <si>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</si>
  <si>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</si>
  <si>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</si>
  <si>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</si>
  <si>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</si>
  <si>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</si>
  <si>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</si>
  <si>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</si>
  <si>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</si>
  <si>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</si>
  <si>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</si>
  <si>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</si>
  <si>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</si>
  <si>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</si>
  <si>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</si>
  <si>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</si>
  <si>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</si>
  <si>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</si>
  <si>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</si>
  <si>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</si>
  <si>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</si>
  <si>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</si>
  <si>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</si>
  <si>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</si>
  <si>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</si>
  <si>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</si>
  <si>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</si>
  <si>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</si>
  <si>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</si>
  <si>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</si>
  <si>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</si>
  <si>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</si>
  <si>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</si>
  <si>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</si>
  <si>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</si>
  <si>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</si>
  <si>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</si>
  <si>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</si>
  <si>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</si>
  <si>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</si>
  <si>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</si>
  <si>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</si>
  <si>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</si>
  <si>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</si>
  <si>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</si>
  <si>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</si>
  <si>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</si>
  <si>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</si>
  <si>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</si>
  <si>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</si>
  <si>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</si>
  <si>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</si>
  <si>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</si>
  <si>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</si>
  <si>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</si>
  <si>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</si>
  <si>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</si>
  <si>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</si>
  <si>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</si>
  <si>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</si>
  <si>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</si>
  <si>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</si>
  <si>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</si>
  <si>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</si>
  <si>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</si>
  <si>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</si>
  <si>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</si>
  <si>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</si>
  <si>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</si>
  <si>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</si>
  <si>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</si>
  <si>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</si>
  <si>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</si>
  <si>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</si>
  <si>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</si>
  <si>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</si>
  <si>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</si>
  <si>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</si>
  <si>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</si>
  <si>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</si>
  <si>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</si>
  <si>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</si>
  <si>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</si>
  <si>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</si>
  <si>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</si>
  <si>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</si>
  <si>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</si>
  <si>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</si>
  <si>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</si>
  <si>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</si>
  <si>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</si>
  <si>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</si>
  <si>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</si>
  <si>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</si>
  <si>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</si>
  <si>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</si>
  <si>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</si>
  <si>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</si>
  <si>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</si>
  <si>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</si>
  <si>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</si>
  <si>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</si>
  <si>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</si>
  <si>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</si>
  <si>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</si>
  <si>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</si>
  <si>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</si>
  <si>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</si>
  <si>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</si>
  <si>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</si>
  <si>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</si>
  <si>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</si>
  <si>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</si>
  <si>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</si>
  <si>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</si>
  <si>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</si>
  <si>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</si>
  <si>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</si>
  <si>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</si>
  <si>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</si>
  <si>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</si>
  <si>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</si>
  <si>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</si>
  <si>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</si>
  <si>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</si>
  <si>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</si>
  <si>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</si>
  <si>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</si>
  <si>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</si>
  <si>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</si>
  <si>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</si>
  <si>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</si>
  <si>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</si>
  <si>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</si>
  <si>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</si>
  <si>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</si>
  <si>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</si>
  <si>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</si>
  <si>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</si>
  <si>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</si>
  <si>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</si>
  <si>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</si>
  <si>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</si>
  <si>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</si>
  <si>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</si>
  <si>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</si>
  <si>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</si>
  <si>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</si>
  <si>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</si>
  <si>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</si>
  <si>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</si>
  <si>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</si>
  <si>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</si>
  <si>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</si>
  <si>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</si>
  <si>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</si>
  <si>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</si>
  <si>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</si>
  <si>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</si>
  <si>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</si>
  <si>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</si>
  <si>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</si>
  <si>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</si>
  <si>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</si>
  <si>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</si>
  <si>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</si>
  <si>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</si>
  <si>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</si>
  <si>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</si>
  <si>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</si>
  <si>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</si>
  <si>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</si>
  <si>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</si>
  <si>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</si>
  <si>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</si>
  <si>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</si>
  <si>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</si>
  <si>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</si>
  <si>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</si>
  <si>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</si>
  <si>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</si>
  <si>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</si>
  <si>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</si>
  <si>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</si>
  <si>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</si>
  <si>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</si>
  <si>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</si>
  <si>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</si>
  <si>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</si>
  <si>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</si>
  <si>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</si>
  <si>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</si>
  <si>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</si>
  <si>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</si>
  <si>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</si>
  <si>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</si>
  <si>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</si>
  <si>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</si>
  <si>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</si>
  <si>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</si>
  <si>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</si>
  <si>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</si>
  <si>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</si>
  <si>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</si>
  <si>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</si>
  <si>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</si>
  <si>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</si>
  <si>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</si>
  <si>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</si>
  <si>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</si>
  <si>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</si>
  <si>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</si>
  <si>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</si>
  <si>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</si>
  <si>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</si>
  <si>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</si>
  <si>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</si>
  <si>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</si>
  <si>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</si>
  <si>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</si>
  <si>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</si>
  <si>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</si>
  <si>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</si>
  <si>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</si>
  <si>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</si>
  <si>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</si>
  <si>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</si>
  <si>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</si>
  <si>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</si>
  <si>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</si>
  <si>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</si>
  <si>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</si>
  <si>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</si>
  <si>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</si>
  <si>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</si>
  <si>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</si>
  <si>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</si>
  <si>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</si>
  <si>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</si>
  <si>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</si>
  <si>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</si>
  <si>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</si>
  <si>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</si>
  <si>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</si>
  <si>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</si>
  <si>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</si>
  <si>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</si>
  <si>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</si>
  <si>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</si>
  <si>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</si>
  <si>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</si>
  <si>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</si>
  <si>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</si>
  <si>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</si>
  <si>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</si>
  <si>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</si>
  <si>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</si>
  <si>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</si>
  <si>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</si>
  <si>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</si>
  <si>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</si>
  <si>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</si>
  <si>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</si>
  <si>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</si>
  <si>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</si>
  <si>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</si>
  <si>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</si>
  <si>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</si>
  <si>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</si>
  <si>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</si>
  <si>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</si>
  <si>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</si>
  <si>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</si>
  <si>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</si>
  <si>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</si>
  <si>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</si>
  <si>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</si>
  <si>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</si>
  <si>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</si>
  <si>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</si>
  <si>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</si>
  <si>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</si>
  <si>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</si>
  <si>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</si>
  <si>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</si>
  <si>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</si>
  <si>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</si>
  <si>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</si>
  <si>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</si>
  <si>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</si>
  <si>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</si>
  <si>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</si>
  <si>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</si>
  <si>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</si>
  <si>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</si>
  <si>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</si>
  <si>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</si>
  <si>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</si>
  <si>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</si>
  <si>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</si>
  <si>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</si>
  <si>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</si>
  <si>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</si>
  <si>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</si>
  <si>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</si>
  <si>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</si>
  <si>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</si>
  <si>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</si>
  <si>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</si>
  <si>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</si>
  <si>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</si>
  <si>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</si>
  <si>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</si>
  <si>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</si>
  <si>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</si>
  <si>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</si>
  <si>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</si>
  <si>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</si>
  <si>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</si>
  <si>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</si>
  <si>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</si>
  <si>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</si>
  <si>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</si>
  <si>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</si>
  <si>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</si>
  <si>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</si>
  <si>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</si>
  <si>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</si>
  <si>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</si>
  <si>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</si>
  <si>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</si>
  <si>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</si>
  <si>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</si>
  <si>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</si>
  <si>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</si>
  <si>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</si>
  <si>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</si>
  <si>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</si>
  <si>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</si>
  <si>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</si>
  <si>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</si>
  <si>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</si>
  <si>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</si>
  <si>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</si>
  <si>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</si>
  <si>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</si>
  <si>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</si>
  <si>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</si>
  <si>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</si>
  <si>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</si>
  <si>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</si>
  <si>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</si>
  <si>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</si>
  <si>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</si>
  <si>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</si>
  <si>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</si>
  <si>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</si>
  <si>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</si>
  <si>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</si>
  <si>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</si>
  <si>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</si>
  <si>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</si>
  <si>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</si>
  <si>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</si>
  <si>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</si>
  <si>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</si>
  <si>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</si>
  <si>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</si>
  <si>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</si>
  <si>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</si>
  <si>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</si>
  <si>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</si>
  <si>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</si>
  <si>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</si>
  <si>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</si>
  <si>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</si>
  <si>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</si>
  <si>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</si>
  <si>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</si>
  <si>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</si>
  <si>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</si>
  <si>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</si>
  <si>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</si>
  <si>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</si>
  <si>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</si>
  <si>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</si>
  <si>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</si>
  <si>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</si>
  <si>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</si>
  <si>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</si>
  <si>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</si>
  <si>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</si>
  <si>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</si>
  <si>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</si>
  <si>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</si>
  <si>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</si>
  <si>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</si>
  <si>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</si>
  <si>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</si>
  <si>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</si>
  <si>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</si>
  <si>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</si>
  <si>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</si>
  <si>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</si>
  <si>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</si>
  <si>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</si>
  <si>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</si>
  <si>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</si>
  <si>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</si>
  <si>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</si>
  <si>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</si>
  <si>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</si>
  <si>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</si>
  <si>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</si>
  <si>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</si>
  <si>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</si>
  <si>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</si>
  <si>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</si>
  <si>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</si>
  <si>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</si>
  <si>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</si>
  <si>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</si>
  <si>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</si>
  <si>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</si>
  <si>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</si>
  <si>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</si>
  <si>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</si>
  <si>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</si>
  <si>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</si>
  <si>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</si>
  <si>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</si>
  <si>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</si>
  <si>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</si>
  <si>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</si>
  <si>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</si>
  <si>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</si>
  <si>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</si>
  <si>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</si>
  <si>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</si>
  <si>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</si>
  <si>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</si>
  <si>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</si>
  <si>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</si>
  <si>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</si>
  <si>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</si>
  <si>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</si>
  <si>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</si>
  <si>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</si>
  <si>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</si>
  <si>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</si>
  <si>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</si>
  <si>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</si>
  <si>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</si>
  <si>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</si>
  <si>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</si>
  <si>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</si>
  <si>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</si>
  <si>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</si>
  <si>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</si>
  <si>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</si>
  <si>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</si>
  <si>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</si>
  <si>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</si>
  <si>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</si>
  <si>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</si>
  <si>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</si>
  <si>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</si>
  <si>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</si>
  <si>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</si>
  <si>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</si>
  <si>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</si>
  <si>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</si>
  <si>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</si>
  <si>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</si>
  <si>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</si>
  <si>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</si>
  <si>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</si>
  <si>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</si>
  <si>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</si>
  <si>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</si>
  <si>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</si>
  <si>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</si>
  <si>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</si>
  <si>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</si>
  <si>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</si>
  <si>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</si>
  <si>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</si>
  <si>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</si>
  <si>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</si>
  <si>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</si>
  <si>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</si>
  <si>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</si>
  <si>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</si>
  <si>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</si>
  <si>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</si>
  <si>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</si>
  <si>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</si>
  <si>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</si>
  <si>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</si>
  <si>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</si>
  <si>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</si>
  <si>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</si>
  <si>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</si>
  <si>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</si>
  <si>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</si>
  <si>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</si>
  <si>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</si>
  <si>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</si>
  <si>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</si>
  <si>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</si>
  <si>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</si>
  <si>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</si>
  <si>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</si>
  <si>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</si>
  <si>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</si>
  <si>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</si>
  <si>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</si>
  <si>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</si>
  <si>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</si>
  <si>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negado sem faixa</t>
  </si>
  <si>
    <t>Vai tentar nova oportunidade as 13h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</si>
  <si>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</si>
  <si>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</si>
  <si>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</si>
  <si>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</si>
  <si>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</si>
  <si>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</si>
  <si>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</si>
  <si>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</si>
  <si>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</si>
  <si>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</si>
  <si>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</si>
  <si>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</si>
  <si>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12:00h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</si>
  <si>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</si>
  <si>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</si>
  <si>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</si>
  <si>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</si>
  <si>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</si>
  <si>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</si>
  <si>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Atualizando malha</t>
  </si>
  <si>
    <t>Troca de barra curta</t>
  </si>
  <si>
    <t>Lindomar</t>
  </si>
  <si>
    <t>ELSON</t>
  </si>
  <si>
    <t>Hugor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</si>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</sst>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06" totalsRowDxfId="105" headerRowBorderDxfId="103" tableBorderDxfId="104">
  <autoFilter ref="A5:BS775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H210" activePane="topRight" state="frozen"/>
      <selection pane="topRight" activeCell="R218" sqref="R2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9" t="s">
        <v>1172</v>
      </c>
      <c r="AJ1" s="249"/>
      <c r="AK1" s="249"/>
      <c r="AL1" s="249"/>
      <c r="AM1" s="249"/>
      <c r="AN1" s="249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49"/>
      <c r="BG1" s="3"/>
      <c r="BH1" s="250" t="s">
        <v>1173</v>
      </c>
      <c r="BI1" s="250"/>
      <c r="BJ1" s="250"/>
      <c r="BK1" s="250"/>
      <c r="BL1" s="43"/>
      <c r="BM1" s="248" t="s">
        <v>1174</v>
      </c>
      <c r="BN1" s="248"/>
      <c r="BO1" s="248"/>
      <c r="BP1" s="248"/>
      <c r="BQ1" s="248"/>
      <c r="BR1" s="248"/>
      <c r="BS1" s="24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49" t="s">
        <v>1175</v>
      </c>
      <c r="AJ2" s="249"/>
      <c r="AK2" s="249"/>
      <c r="AL2" s="249"/>
      <c r="AM2" s="249"/>
      <c r="AN2" s="249"/>
      <c r="AO2" s="249"/>
      <c r="AP2" s="249"/>
      <c r="AQ2" s="249"/>
      <c r="AR2" s="153"/>
      <c r="AS2" s="251" t="s">
        <v>1178</v>
      </c>
      <c r="AT2" s="251"/>
      <c r="AU2" s="251"/>
      <c r="AV2" s="251"/>
      <c r="AW2" s="251"/>
      <c r="AX2" s="251"/>
      <c r="AY2" s="251"/>
      <c r="AZ2" s="4"/>
      <c r="BA2" s="247" t="s">
        <v>1179</v>
      </c>
      <c r="BB2" s="247"/>
      <c r="BC2" s="249" t="s">
        <v>1176</v>
      </c>
      <c r="BD2" s="249"/>
      <c r="BE2" s="249"/>
      <c r="BF2" s="249"/>
      <c r="BG2" s="3"/>
      <c r="BH2" s="250"/>
      <c r="BI2" s="250"/>
      <c r="BJ2" s="250"/>
      <c r="BK2" s="250"/>
      <c r="BL2" s="43"/>
      <c r="BM2" s="248"/>
      <c r="BN2" s="248"/>
      <c r="BO2" s="248"/>
      <c r="BP2" s="248"/>
      <c r="BQ2" s="248"/>
      <c r="BR2" s="248"/>
      <c r="BS2" s="24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7" t="s">
        <v>1180</v>
      </c>
      <c r="AJ3" s="247"/>
      <c r="AK3" s="247" t="s">
        <v>1181</v>
      </c>
      <c r="AL3" s="247"/>
      <c r="AM3" s="247"/>
      <c r="AN3" s="247"/>
      <c r="AO3" s="247"/>
      <c r="AP3" s="247"/>
      <c r="AQ3" s="247"/>
      <c r="AR3" s="154"/>
      <c r="AS3" s="252" t="s">
        <v>1187</v>
      </c>
      <c r="AT3" s="252"/>
      <c r="AU3" s="252" t="s">
        <v>1188</v>
      </c>
      <c r="AV3" s="252"/>
      <c r="AW3" s="252" t="s">
        <v>1189</v>
      </c>
      <c r="AX3" s="252"/>
      <c r="AY3" s="57" t="s">
        <v>1190</v>
      </c>
      <c r="AZ3" s="57"/>
      <c r="BA3" s="247"/>
      <c r="BB3" s="247"/>
      <c r="BC3" s="247" t="s">
        <v>1183</v>
      </c>
      <c r="BD3" s="247"/>
      <c r="BE3" s="247"/>
      <c r="BF3" s="247"/>
      <c r="BG3" s="56"/>
      <c r="BH3" s="250"/>
      <c r="BI3" s="250"/>
      <c r="BJ3" s="250"/>
      <c r="BK3" s="250"/>
      <c r="BL3" s="43"/>
      <c r="BM3" s="248" t="s">
        <v>1191</v>
      </c>
      <c r="BN3" s="248"/>
      <c r="BO3" s="248"/>
      <c r="BP3" s="248"/>
      <c r="BQ3" s="248" t="s">
        <v>160</v>
      </c>
      <c r="BR3" s="248"/>
      <c r="BS3" s="24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4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1" t="str">
        <f t="shared" ref="BT56:BT113" si="11">IF(BN56="","",SUBSTITUTE(BM56," ","")&amp;SUBSTITUTE(BN56," ",""))</f>
        <v>CCOCirculaçãoIntervaloOportunidade</v>
      </c>
    </row>
    <row r="57" spans="1:73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1" t="str">
        <f t="shared" si="11"/>
        <v>CCOCirculaçãoIntervaloContrato</v>
      </c>
    </row>
    <row r="58" spans="1:73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1" t="str">
        <f t="shared" si="11"/>
        <v>CondiçõesClimáticaTemperatura</v>
      </c>
    </row>
    <row r="59" spans="1:73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1" t="str">
        <f t="shared" si="11"/>
        <v>OKOK</v>
      </c>
    </row>
    <row r="60" spans="1:73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1" t="str">
        <f t="shared" si="11"/>
        <v>CCOCirculaçãoIntervaloOportunidade</v>
      </c>
    </row>
    <row r="61" spans="1:73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1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1" t="str">
        <f t="shared" si="11"/>
        <v/>
      </c>
    </row>
    <row r="63" spans="1:73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1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1" t="str">
        <f t="shared" si="11"/>
        <v/>
      </c>
    </row>
    <row r="65" spans="1:72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1" t="str">
        <f t="shared" si="11"/>
        <v>CCOCirculaçãoIntervaloOportunidade</v>
      </c>
    </row>
    <row r="66" spans="1:72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1" t="str">
        <f t="shared" si="11"/>
        <v>CondiçõesClimáticaChuva</v>
      </c>
    </row>
    <row r="67" spans="1:72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1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1" t="str">
        <f t="shared" si="11"/>
        <v>CCOCirculaçãoIntervaloOportunidade</v>
      </c>
    </row>
    <row r="69" spans="1:72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1" t="str">
        <f t="shared" si="11"/>
        <v>OKOK</v>
      </c>
    </row>
    <row r="70" spans="1:72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1" t="str">
        <f t="shared" si="11"/>
        <v>CCOCirculaçãoIntervaloOportunidade</v>
      </c>
    </row>
    <row r="71" spans="1:72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1" t="str">
        <f t="shared" si="11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1" t="str">
        <f t="shared" si="11"/>
        <v>CCOCirculaçãoIntervaloOportunidade</v>
      </c>
    </row>
    <row r="74" spans="1:72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1" t="str">
        <f t="shared" si="11"/>
        <v>CCOCirculaçãoIntervaloOportunidade</v>
      </c>
    </row>
    <row r="75" spans="1:72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1" t="str">
        <f t="shared" si="11"/>
        <v>CondiçõesClimáticaChuva</v>
      </c>
    </row>
    <row r="76" spans="1:72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1" t="str">
        <f t="shared" si="11"/>
        <v>CondiçõesClimáticaChuva</v>
      </c>
    </row>
    <row r="77" spans="1:72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1" t="str">
        <f t="shared" si="11"/>
        <v>OKOK</v>
      </c>
    </row>
    <row r="78" spans="1:72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1" t="str">
        <f t="shared" si="11"/>
        <v>CondiçõesClimáticaChuva</v>
      </c>
    </row>
    <row r="79" spans="1:72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1" t="str">
        <f t="shared" si="11"/>
        <v>CCOCirculaçãoIntervaloOportunidade</v>
      </c>
    </row>
    <row r="80" spans="1:72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1" t="str">
        <f t="shared" si="11"/>
        <v>ModernizaçãoExecução</v>
      </c>
    </row>
    <row r="81" spans="1:72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1" t="str">
        <f t="shared" si="11"/>
        <v>SuperExecução</v>
      </c>
    </row>
    <row r="82" spans="1:72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1" t="str">
        <f t="shared" si="11"/>
        <v>OKOK</v>
      </c>
    </row>
    <row r="83" spans="1:72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1" t="str">
        <f t="shared" si="11"/>
        <v>OKOK</v>
      </c>
    </row>
    <row r="84" spans="1:72" ht="23.25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1" t="str">
        <f t="shared" si="11"/>
        <v>OKOK</v>
      </c>
    </row>
    <row r="85" spans="1:72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1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1" t="str">
        <f t="shared" si="11"/>
        <v/>
      </c>
    </row>
    <row r="87" spans="1:72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1" t="str">
        <f t="shared" si="11"/>
        <v>CondiçõesClimáticaChuva</v>
      </c>
    </row>
    <row r="88" spans="1:72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1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1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1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1" t="str">
        <f t="shared" si="11"/>
        <v/>
      </c>
    </row>
    <row r="92" spans="1:72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1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1" t="str">
        <f t="shared" si="11"/>
        <v/>
      </c>
    </row>
    <row r="94" spans="1:72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1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1" t="str">
        <f t="shared" si="11"/>
        <v/>
      </c>
    </row>
    <row r="96" spans="1:72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1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1" t="str">
        <f t="shared" si="11"/>
        <v>OKOK</v>
      </c>
    </row>
    <row r="98" spans="1:72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1" t="str">
        <f t="shared" si="11"/>
        <v>OKOK</v>
      </c>
    </row>
    <row r="99" spans="1:72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1" t="str">
        <f t="shared" si="11"/>
        <v>OKOK</v>
      </c>
    </row>
    <row r="100" spans="1:72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1" t="str">
        <f t="shared" si="11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1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1" t="str">
        <f t="shared" si="11"/>
        <v>OKOK</v>
      </c>
    </row>
    <row r="104" spans="1:72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1" t="str">
        <f t="shared" si="11"/>
        <v>OKOK</v>
      </c>
    </row>
    <row r="105" spans="1:72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1" t="str">
        <f t="shared" si="11"/>
        <v>OKOK</v>
      </c>
    </row>
    <row r="106" spans="1:72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1" t="str">
        <f t="shared" si="11"/>
        <v>CondiçõesClimáticaChuva</v>
      </c>
    </row>
    <row r="107" spans="1:72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1" t="str">
        <f t="shared" si="11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IF(D108="","*",IFERROR(IF(ISODD(COUNT(AS108:AX110)),"ERRO",SUM((AT108-AS108),(AV108-AU108),(AX108-AW108))),"ERRO"))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1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1" t="str">
        <f t="shared" si="11"/>
        <v>OKOK</v>
      </c>
    </row>
    <row r="111" spans="1:72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1" t="str">
        <f t="shared" si="11"/>
        <v>OKOK</v>
      </c>
    </row>
    <row r="112" spans="1:72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1" t="str">
        <f t="shared" si="11"/>
        <v>OKOK</v>
      </c>
    </row>
    <row r="113" spans="1:72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1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1" t="str">
        <f t="shared" ref="BT114:BT170" si="16">IF(BN114="","",SUBSTITUTE(BM114," ","")&amp;SUBSTITUTE(BN114," ",""))</f>
        <v/>
      </c>
    </row>
    <row r="115" spans="1:72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1" t="str">
        <f t="shared" si="16"/>
        <v>CCOCirculaçãoIntervaloOportunidade</v>
      </c>
    </row>
    <row r="116" spans="1:72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1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1" t="str">
        <f t="shared" si="16"/>
        <v/>
      </c>
    </row>
    <row r="118" spans="1:72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1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1" t="str">
        <f t="shared" si="16"/>
        <v/>
      </c>
    </row>
    <row r="120" spans="1:72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1" t="str">
        <f t="shared" si="16"/>
        <v>OKOK</v>
      </c>
    </row>
    <row r="121" spans="1:72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1" t="str">
        <f t="shared" si="16"/>
        <v>OKOK</v>
      </c>
    </row>
    <row r="122" spans="1:72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1" t="str">
        <f t="shared" si="16"/>
        <v>OKOK</v>
      </c>
    </row>
    <row r="123" spans="1:72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1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1" t="str">
        <f t="shared" si="16"/>
        <v/>
      </c>
    </row>
    <row r="125" spans="1:72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1" t="str">
        <f t="shared" si="16"/>
        <v>OKOK</v>
      </c>
    </row>
    <row r="126" spans="1:72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1" t="str">
        <f t="shared" si="16"/>
        <v>OKOK</v>
      </c>
    </row>
    <row r="127" spans="1:72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1" t="str">
        <f t="shared" si="16"/>
        <v>OKOK</v>
      </c>
    </row>
    <row r="128" spans="1:72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1" t="str">
        <f t="shared" si="16"/>
        <v>OKOK</v>
      </c>
    </row>
    <row r="129" spans="1:72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1" t="str">
        <f t="shared" si="16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1" t="str">
        <f t="shared" si="16"/>
        <v/>
      </c>
    </row>
    <row r="132" spans="1:72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1" t="str">
        <f t="shared" si="16"/>
        <v>CCOCirculaçãoIntervaloContrato</v>
      </c>
    </row>
    <row r="133" spans="1:72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1" t="str">
        <f t="shared" si="16"/>
        <v>OKOK</v>
      </c>
    </row>
    <row r="134" spans="1:72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1" t="str">
        <f t="shared" si="16"/>
        <v>CondiçõesClimáticaChuva</v>
      </c>
    </row>
    <row r="135" spans="1:72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1" t="str">
        <f t="shared" si="16"/>
        <v>OKOK</v>
      </c>
    </row>
    <row r="136" spans="1:72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1" t="str">
        <f t="shared" si="16"/>
        <v>OKOK</v>
      </c>
    </row>
    <row r="137" spans="1:72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1" t="str">
        <f t="shared" si="16"/>
        <v>CCOCirculaçãoIntervaloContrato</v>
      </c>
    </row>
    <row r="138" spans="1:72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1" t="str">
        <f t="shared" si="16"/>
        <v>CondiçõesClimáticaTemperatura</v>
      </c>
    </row>
    <row r="139" spans="1:72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1" t="str">
        <f t="shared" si="16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6"/>
        <v>OKOK</v>
      </c>
    </row>
    <row r="141" spans="1:72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1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1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1" t="str">
        <f t="shared" si="16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1" t="str">
        <f t="shared" si="16"/>
        <v>OKOK</v>
      </c>
    </row>
    <row r="145" spans="1:72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1" t="str">
        <f t="shared" si="16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6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6"/>
        <v>OKOK</v>
      </c>
    </row>
    <row r="148" spans="1:72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1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1" t="str">
        <f t="shared" si="16"/>
        <v/>
      </c>
    </row>
    <row r="150" spans="1:72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1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1" t="str">
        <f t="shared" si="16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1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1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1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1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1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1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1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1" t="str">
        <f t="shared" si="16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1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1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1" t="str">
        <f t="shared" si="16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1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1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1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1" t="str">
        <f t="shared" ref="BT170:BT237" si="22">IF(BN170="","",SUBSTITUTE(BM170," ","")&amp;SUBSTITUTE(BN170," ",""))</f>
        <v>CCOCirculaçãoIntervaloContrato</v>
      </c>
    </row>
    <row r="171" spans="1:72" hidden="1">
      <c r="A171" s="44" t="str">
        <f t="shared" ref="A171:A237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4">IF(AND(BR171&lt;1,BS171&lt;1),"Produção e Intervalo",IF(BR171&lt;1,"Intervalo",IF(BS171&lt;1,"Produção","Aderente")))</f>
        <v>Aderente</v>
      </c>
      <c r="BR171" s="15" t="str">
        <f t="shared" ref="BR171:BR237" si="25">IF(OR(B171="",F171=""),"*",AY171/P171)</f>
        <v>*</v>
      </c>
      <c r="BS171" s="15" t="str">
        <f t="shared" ref="BS171:BS237" si="26">IF(OR(B171="",F171=""),"*",BA171/Q171)</f>
        <v>*</v>
      </c>
      <c r="BT171" s="231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1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1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1" t="str">
        <f t="shared" si="22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1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1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1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1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IF(D180="","*",IFERROR(IF(ISODD(COUNT(AS180:AX184)),"ERRO",SUM((AT180-AS180),(AV180-AU180),(AX180-AW180))),"ERRO"))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4"/>
        <v>Aderente</v>
      </c>
      <c r="BR180" s="15">
        <f t="shared" si="25"/>
        <v>1</v>
      </c>
      <c r="BS180" s="15">
        <f t="shared" si="26"/>
        <v>1.0146808510638299</v>
      </c>
      <c r="BT180" s="231" t="str">
        <f t="shared" si="22"/>
        <v>OKOK</v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IF(D181="","*",IFERROR(IF(ISODD(COUNT(AS181:AX185)),"ERRO",SUM((AT181-AS181),(AV181-AU181),(AX181-AW181))),"ERRO"))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1" t="str">
        <f t="shared" si="22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/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23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1" t="str">
        <f t="shared" si="22"/>
        <v>CCOCirculaçãoIntervaloContrato</v>
      </c>
    </row>
    <row r="185" spans="1:72">
      <c r="A185" s="44" t="str">
        <f t="shared" si="23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IF(D185="","*",IFERROR(IF(ISODD(COUNT(AS185:AX187)),"ERRO",SUM((AT185-AS185),(AV185-AU185),(AX185-AW185))),"ERRO"))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1641</v>
      </c>
      <c r="BK185" s="14" t="s">
        <v>1642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4"/>
        <v>Aderente</v>
      </c>
      <c r="BR185" s="15">
        <f t="shared" si="25"/>
        <v>1</v>
      </c>
      <c r="BS185" s="15">
        <f t="shared" si="26"/>
        <v>1</v>
      </c>
      <c r="BT185" s="231" t="str">
        <f t="shared" si="22"/>
        <v>OKOK</v>
      </c>
    </row>
    <row r="186" spans="1:72">
      <c r="A186" s="44" t="str">
        <f t="shared" si="23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IF(D186="","*",IFERROR(IF(ISODD(COUNT(AS186:AX188)),"ERRO",SUM((AT186-AS186),(AV186-AU186),(AX186-AW186))),"ERRO"))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1" t="str">
        <f t="shared" si="22"/>
        <v>CCOCirculaçãoIntervaloContrato</v>
      </c>
    </row>
    <row r="187" spans="1:72">
      <c r="A187" s="44" t="str">
        <f t="shared" si="23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IF(D187="","*",IFERROR(IF(ISODD(COUNT(AS187:AX188)),"ERRO",SUM((AT187-AS187),(AV187-AU187),(AX187-AW187))),"ERRO"))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1" t="str">
        <f t="shared" si="22"/>
        <v>CCOCirculaçãoIntervaloOportunidade</v>
      </c>
    </row>
    <row r="188" spans="1:72">
      <c r="A188" s="44" t="str">
        <f t="shared" si="23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IF(D188="","*",IFERROR(IF(ISODD(COUNT(AS188:AX189)),"ERRO",SUM((AT188-AS188),(AV188-AU188),(AX188-AW188))),"ERRO"))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0.99999999999999911</v>
      </c>
      <c r="BS188" s="15">
        <f t="shared" si="26"/>
        <v>0</v>
      </c>
      <c r="BT188" s="231" t="str">
        <f t="shared" si="22"/>
        <v/>
      </c>
    </row>
    <row r="189" spans="1:72">
      <c r="A189" s="44" t="str">
        <f t="shared" si="23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/>
      <c r="AT189" s="32"/>
      <c r="AU189" s="32"/>
      <c r="AV189" s="32"/>
      <c r="AW189" s="32"/>
      <c r="AX189" s="32"/>
      <c r="AY189" s="174" t="str">
        <f>IF(D189="","*",IFERROR(IF(ISODD(COUNT(AS189:AX191)),"ERRO",SUM((AT189-AS189),(AV189-AU189),(AX189-AW189))),"ERRO"))</f>
        <v>ERRO</v>
      </c>
      <c r="AZ189" s="11"/>
      <c r="BA189" s="60"/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1</v>
      </c>
      <c r="BI189" s="14"/>
      <c r="BJ189" s="14" t="s">
        <v>1648</v>
      </c>
      <c r="BK189" s="14" t="s">
        <v>1649</v>
      </c>
      <c r="BL189" s="13"/>
      <c r="BM189" s="12"/>
      <c r="BN189" s="12"/>
      <c r="BO189" s="130"/>
      <c r="BP189" s="14"/>
      <c r="BQ189" s="10" t="e">
        <f t="shared" si="24"/>
        <v>#VALUE!</v>
      </c>
      <c r="BR189" s="15" t="e">
        <f t="shared" si="25"/>
        <v>#VALUE!</v>
      </c>
      <c r="BS189" s="15">
        <f t="shared" si="26"/>
        <v>0</v>
      </c>
      <c r="BT189" s="231" t="str">
        <f t="shared" si="22"/>
        <v/>
      </c>
    </row>
    <row r="190" spans="1:72">
      <c r="A190" s="44" t="str">
        <f t="shared" si="23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 t="str">
        <f>IF(D190="","*",IFERROR(IF(ISODD(COUNT(AS190:AX192)),"ERRO",SUM((AT190-AS190),(AV190-AU190),(AX190-AW190))),"ERRO"))</f>
        <v>ERRO</v>
      </c>
      <c r="AZ190" s="11"/>
      <c r="BA190" s="60"/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1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e">
        <f t="shared" si="24"/>
        <v>#VALUE!</v>
      </c>
      <c r="BR190" s="15" t="e">
        <f t="shared" si="25"/>
        <v>#VALUE!</v>
      </c>
      <c r="BS190" s="15">
        <f t="shared" si="26"/>
        <v>0</v>
      </c>
      <c r="BT190" s="231" t="str">
        <f t="shared" si="22"/>
        <v>MecanizaçãoOperação</v>
      </c>
    </row>
    <row r="191" spans="1:72">
      <c r="A191" s="44" t="str">
        <f t="shared" si="23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108.19499999999999</v>
      </c>
      <c r="L191" s="71">
        <v>106.19499999999999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1" s="148" t="s">
        <v>1656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108.19499999999999</v>
      </c>
      <c r="AQ191" s="168">
        <f>IF(BS_CONTROLE[[#This Row],[KM - Fim]]=0, "-", BS_CONTROLE[[#This Row],[KM - Fim]])</f>
        <v>106.19499999999999</v>
      </c>
      <c r="AR191" s="32">
        <v>0.41458333333333336</v>
      </c>
      <c r="AS191" s="32">
        <v>0.4909722222222222</v>
      </c>
      <c r="AT191" s="32"/>
      <c r="AU191" s="32"/>
      <c r="AV191" s="32"/>
      <c r="AW191" s="32"/>
      <c r="AX191" s="32"/>
      <c r="AY191" s="174">
        <f>IF(D191="","*",IFERROR(IF(ISODD(COUNT(AS191:AX193)),"ERRO",SUM((AT191-AS191),(AV191-AU191),(AX191-AW191))),"ERRO"))</f>
        <v>-0.4909722222222222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1657</v>
      </c>
      <c r="BK191" s="14" t="s">
        <v>1658</v>
      </c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-5.8916666666666666</v>
      </c>
      <c r="BS191" s="15">
        <f t="shared" si="26"/>
        <v>0</v>
      </c>
      <c r="BT191" s="231" t="str">
        <f t="shared" si="22"/>
        <v/>
      </c>
    </row>
    <row r="192" spans="1:72">
      <c r="A192" s="44" t="str">
        <f t="shared" si="23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74" t="str">
        <f>IF(D192="","*",IFERROR(IF(ISODD(COUNT(AS192:AX194)),"ERRO",SUM((AT192-AS192),(AV192-AU192),(AX192-AW192))),"ERRO"))</f>
        <v>ERRO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1</v>
      </c>
      <c r="BI192" s="14"/>
      <c r="BJ192" s="14" t="s">
        <v>1659</v>
      </c>
      <c r="BK192" s="14" t="s">
        <v>1660</v>
      </c>
      <c r="BL192" s="13"/>
      <c r="BM192" s="12"/>
      <c r="BN192" s="12"/>
      <c r="BO192" s="130"/>
      <c r="BP192" s="14"/>
      <c r="BQ192" s="10" t="e">
        <f t="shared" si="24"/>
        <v>#VALUE!</v>
      </c>
      <c r="BR192" s="15" t="e">
        <f t="shared" si="25"/>
        <v>#VALUE!</v>
      </c>
      <c r="BS192" s="15">
        <f t="shared" si="26"/>
        <v>0</v>
      </c>
      <c r="BT192" s="231" t="str">
        <f t="shared" si="22"/>
        <v/>
      </c>
    </row>
    <row r="193" spans="1:72">
      <c r="A193" s="44" t="str">
        <f t="shared" si="23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/>
      <c r="AU193" s="32"/>
      <c r="AV193" s="32"/>
      <c r="AW193" s="32"/>
      <c r="AX193" s="32"/>
      <c r="AY193" s="174" t="str">
        <f>IF(D193="","*",IFERROR(IF(ISODD(COUNT(AS193:AX195)),"ERRO",SUM((AT193-AS193),(AV193-AU193),(AX193-AW193))),"ERRO"))</f>
        <v>ERRO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1</v>
      </c>
      <c r="BI193" s="14"/>
      <c r="BJ193" s="14" t="s">
        <v>1661</v>
      </c>
      <c r="BK193" s="14" t="s">
        <v>1662</v>
      </c>
      <c r="BL193" s="13"/>
      <c r="BM193" s="12"/>
      <c r="BN193" s="12"/>
      <c r="BO193" s="130"/>
      <c r="BP193" s="14"/>
      <c r="BQ193" s="10" t="e">
        <f t="shared" si="24"/>
        <v>#VALUE!</v>
      </c>
      <c r="BR193" s="15" t="e">
        <f t="shared" si="25"/>
        <v>#VALUE!</v>
      </c>
      <c r="BS193" s="15">
        <f t="shared" si="26"/>
        <v>0</v>
      </c>
      <c r="BT193" s="231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1" t="str">
        <f t="shared" si="22"/>
        <v/>
      </c>
    </row>
    <row r="195" spans="1:72">
      <c r="A195" s="44" t="str">
        <f t="shared" si="23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1665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1" t="str">
        <f t="shared" si="22"/>
        <v/>
      </c>
    </row>
    <row r="196" spans="1:72">
      <c r="A196" s="44" t="str">
        <f t="shared" si="23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1666</v>
      </c>
      <c r="N196" s="148" t="s">
        <v>1667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1668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1669</v>
      </c>
      <c r="BK196" s="14"/>
      <c r="BL196" s="13"/>
      <c r="BM196" s="12"/>
      <c r="BN196" s="12"/>
      <c r="BO196" s="130"/>
      <c r="BP196" s="14"/>
      <c r="BQ196" s="10" t="str">
        <f t="shared" si="24"/>
        <v>Produção e Intervalo</v>
      </c>
      <c r="BR196" s="15">
        <f t="shared" si="25"/>
        <v>0</v>
      </c>
      <c r="BS196" s="15">
        <f t="shared" si="26"/>
        <v>0</v>
      </c>
      <c r="BT196" s="231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1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1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1" t="str">
        <f t="shared" si="22"/>
        <v/>
      </c>
    </row>
    <row r="200" spans="1:72">
      <c r="A200" s="44" t="str">
        <f t="shared" si="23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IF(D200="","*",IFERROR(IF(ISODD(COUNT(AS200:AX203)),"ERRO",SUM((AT200-AS200),(AV200-AU200),(AX200-AW200))),"ERRO"))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Produção e Intervalo</v>
      </c>
      <c r="BR200" s="15">
        <f t="shared" si="25"/>
        <v>0</v>
      </c>
      <c r="BS200" s="15">
        <f t="shared" si="26"/>
        <v>0</v>
      </c>
      <c r="BT200" s="231" t="str">
        <f t="shared" si="22"/>
        <v/>
      </c>
    </row>
    <row r="201" spans="1:72" hidden="1">
      <c r="A201" s="44" t="str">
        <f t="shared" si="23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278</v>
      </c>
      <c r="E201" s="175">
        <v>223</v>
      </c>
      <c r="F201" s="133" t="s">
        <v>193</v>
      </c>
      <c r="G201" s="8" t="str">
        <f>IF(D201="","*",VLOOKUP(F201,BS_ATIVIDADE[#All],3,FALSE))</f>
        <v>SOLDA</v>
      </c>
      <c r="H201" s="134"/>
      <c r="I201" s="134"/>
      <c r="J201" s="150">
        <v>98</v>
      </c>
      <c r="K201" s="150">
        <v>617.79999999999995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/>
      <c r="P201" s="134"/>
      <c r="Q201" s="71"/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/>
      <c r="W201" s="134"/>
      <c r="X201" s="151" t="s">
        <v>1005</v>
      </c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-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IF(D201="","*",IFERROR(IF(ISODD(COUNT(AS201:AX204)),"ERRO",SUM((AT201-AS201),(AV201-AU201),(AX201-AW201))),"ERRO"))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e">
        <f t="shared" si="24"/>
        <v>#DIV/0!</v>
      </c>
      <c r="BR201" s="15" t="e">
        <f t="shared" si="25"/>
        <v>#DIV/0!</v>
      </c>
      <c r="BS201" s="15" t="e">
        <f t="shared" si="26"/>
        <v>#DIV/0!</v>
      </c>
      <c r="BT201" s="231" t="str">
        <f t="shared" si="22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306</v>
      </c>
      <c r="E202" s="175"/>
      <c r="F202" s="133" t="s">
        <v>200</v>
      </c>
      <c r="G202" s="8" t="str">
        <f>IF(D202="","*",VLOOKUP(F202,BS_ATIVIDADE[#All],3,FALSE))</f>
        <v>TRILHO - SUBSTITUIÇÂO</v>
      </c>
      <c r="H202" s="134" t="s">
        <v>589</v>
      </c>
      <c r="I202" s="134" t="s">
        <v>11</v>
      </c>
      <c r="J202" s="150">
        <v>98</v>
      </c>
      <c r="K202" s="150">
        <v>563.09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1670</v>
      </c>
      <c r="X202" s="151" t="s">
        <v>1005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IF(D202="","*",IFERROR(IF(ISODD(COUNT(AS202:AX204)),"ERRO",SUM((AT202-AS202),(AV202-AU202),(AX202-AW202))),"ERRO"))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>IF(AND(BR202&lt;1,BS202&lt;1),"Produção e Intervalo",IF(BR202&lt;1,"Intervalo",IF(BS202&lt;1,"Produção","Aderente")))</f>
        <v>Produção e Intervalo</v>
      </c>
      <c r="BR202" s="15">
        <f>IF(OR(B202="",F202=""),"*",AY202/P202)</f>
        <v>0</v>
      </c>
      <c r="BS202" s="15">
        <f>IF(OR(B202="",F202=""),"*",BA202/Q202)</f>
        <v>0</v>
      </c>
      <c r="BT202" s="231"/>
    </row>
    <row r="203" spans="1:72" hidden="1">
      <c r="A203" s="44" t="str">
        <f t="shared" si="23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106</v>
      </c>
      <c r="E203" s="175">
        <v>224</v>
      </c>
      <c r="F203" s="133" t="s">
        <v>32</v>
      </c>
      <c r="G203" s="8" t="str">
        <f>IF(D203="","*",VLOOKUP(F203,BS_ATIVIDADE[#All],3,FALSE))</f>
        <v>DETECÇÃO</v>
      </c>
      <c r="H203" s="134" t="s">
        <v>572</v>
      </c>
      <c r="I203" s="134" t="s">
        <v>656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1671</v>
      </c>
      <c r="W203" s="134" t="s">
        <v>1367</v>
      </c>
      <c r="X203" s="151" t="s">
        <v>1000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IF(D203="","*",IFERROR(IF(ISODD(COUNT(AS203:AX206)),"ERRO",SUM((AT203-AS203),(AV203-AU203),(AX203-AW203))),"ERRO"))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Produção e Intervalo</v>
      </c>
      <c r="BR203" s="15">
        <f t="shared" si="25"/>
        <v>0</v>
      </c>
      <c r="BS203" s="15">
        <f t="shared" si="26"/>
        <v>0</v>
      </c>
      <c r="BT203" s="231" t="str">
        <f t="shared" si="22"/>
        <v/>
      </c>
    </row>
    <row r="204" spans="1:72">
      <c r="A204" s="44" t="str">
        <f t="shared" si="23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1672</v>
      </c>
      <c r="E204" s="175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IF(D204="","*",IFERROR(IF(ISODD(COUNT(AS204:AX207)),"ERRO",SUM((AT204-AS204),(AV204-AU204),(AX204-AW204))),"ERRO"))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Produção e Intervalo</v>
      </c>
      <c r="BR204" s="15">
        <f t="shared" si="25"/>
        <v>0</v>
      </c>
      <c r="BS204" s="15">
        <f t="shared" si="26"/>
        <v>0</v>
      </c>
      <c r="BT204" s="231" t="str">
        <f t="shared" si="22"/>
        <v/>
      </c>
    </row>
    <row r="205" spans="1:72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23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249</v>
      </c>
      <c r="E206" s="175">
        <v>226</v>
      </c>
      <c r="F206" s="133" t="s">
        <v>186</v>
      </c>
      <c r="G206" s="8" t="str">
        <f>IF(D206="","*",VLOOKUP(F206,BS_ATIVIDADE[#All],3,FALSE))</f>
        <v>PEDRA</v>
      </c>
      <c r="H206" s="134" t="s">
        <v>1293</v>
      </c>
      <c r="I206" s="134" t="s">
        <v>1293</v>
      </c>
      <c r="J206" s="150">
        <v>74</v>
      </c>
      <c r="K206" s="150">
        <v>461</v>
      </c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1565</v>
      </c>
      <c r="W206" s="134" t="s">
        <v>1611</v>
      </c>
      <c r="X206" s="151" t="s">
        <v>1005</v>
      </c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IF(D206="","*",IFERROR(IF(ISODD(COUNT(AS206:AX208)),"ERRO",SUM((AT206-AS206),(AV206-AU206),(AX206-AW206))),"ERRO"))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Produção e Intervalo</v>
      </c>
      <c r="BR206" s="15">
        <f t="shared" si="25"/>
        <v>0</v>
      </c>
      <c r="BS206" s="15">
        <f t="shared" si="26"/>
        <v>0</v>
      </c>
      <c r="BT206" s="231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1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1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75">
        <v>229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88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66" t="str">
        <f>IF(BS_CONTROLE[[#This Row],[Local - Partida]]=0, "-", BS_CONTROLE[[#This Row],[Local - Partida]])</f>
        <v>-</v>
      </c>
      <c r="AL209" s="166" t="str">
        <f>IF(BS_CONTROLE[[#This Row],[Local - Encerramento]]=0, "-", BS_CONTROLE[[#This Row],[Local - Encerramento]])</f>
        <v>-</v>
      </c>
      <c r="AM209" s="166" t="str">
        <f>IF(BS_CONTROLE[[#This Row],[Entre - Estações]]=0, "-", BS_CONTROLE[[#This Row],[Entre - Estações]])</f>
        <v>-</v>
      </c>
      <c r="AN209" s="166" t="str">
        <f>IF(BS_CONTROLE[[#This Row],[SB]]=0, "-", BS_CONTROLE[[#This Row],[SB]])</f>
        <v>-</v>
      </c>
      <c r="AO209" s="167" t="str">
        <f>IF(BS_CONTROLE[[#This Row],[SUB]]=0, "-", BS_CONTROLE[[#This Row],[SUB]])</f>
        <v>-</v>
      </c>
      <c r="AP209" s="168" t="str">
        <f>IF(BS_CONTROLE[[#This Row],[KM - Inicio]]=0, "-", BS_CONTROLE[[#This Row],[KM - Inicio]])</f>
        <v>-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89" t="str">
        <f>IFERROR(_xlfn.XLOOKUP(AO209, BASE_MAPA!$B$2:$B$420, BASE_MAPA!$G$2:$G$420), "ERRO")</f>
        <v>ERRO</v>
      </c>
      <c r="BF209" s="169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1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1" t="str">
        <f t="shared" si="22"/>
        <v/>
      </c>
    </row>
    <row r="211" spans="1:72" hidden="1">
      <c r="A211" s="44" t="str">
        <f t="shared" si="23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183</v>
      </c>
      <c r="E211" s="175">
        <v>231</v>
      </c>
      <c r="F211" s="133" t="s">
        <v>116</v>
      </c>
      <c r="G211" s="8" t="str">
        <f>IF(D211="","*",VLOOKUP(F211,BS_ATIVIDADE[#All],3,FALSE))</f>
        <v>MECANIZAÇÃO - SOCADORA</v>
      </c>
      <c r="H211" s="134" t="s">
        <v>457</v>
      </c>
      <c r="I211" s="134" t="s">
        <v>457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1591</v>
      </c>
      <c r="W211" s="134" t="s">
        <v>1275</v>
      </c>
      <c r="X211" s="151" t="s">
        <v>1005</v>
      </c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IF(D211="","*",IFERROR(IF(ISODD(COUNT(AS211:AX213)),"ERRO",SUM((AT211-AS211),(AV211-AU211),(AX211-AW211))),"ERRO"))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Produção e Intervalo</v>
      </c>
      <c r="BR211" s="15">
        <f t="shared" si="25"/>
        <v>0</v>
      </c>
      <c r="BS211" s="15">
        <f t="shared" si="26"/>
        <v>0</v>
      </c>
      <c r="BT211" s="231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1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1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1" t="str">
        <f t="shared" si="22"/>
        <v/>
      </c>
    </row>
    <row r="215" spans="1:72" hidden="1">
      <c r="A215" s="44" t="str">
        <f t="shared" si="23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334</v>
      </c>
      <c r="E215" s="175">
        <v>235</v>
      </c>
      <c r="F215" s="133" t="s">
        <v>193</v>
      </c>
      <c r="G215" s="8" t="str">
        <f>IF(D215="","*",VLOOKUP(F215,BS_ATIVIDADE[#All],3,FALSE))</f>
        <v>SOLDA</v>
      </c>
      <c r="H215" s="134" t="s">
        <v>400</v>
      </c>
      <c r="I215" s="134" t="s">
        <v>11</v>
      </c>
      <c r="J215" s="150">
        <v>74</v>
      </c>
      <c r="K215" s="150">
        <v>54.53</v>
      </c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1328</v>
      </c>
      <c r="W215" s="134" t="s">
        <v>1318</v>
      </c>
      <c r="X215" s="151" t="s">
        <v>1005</v>
      </c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IF(D215="","*",IFERROR(IF(ISODD(COUNT(AS215:AX217)),"ERRO",SUM((AT215-AS215),(AV215-AU215),(AX215-AW215))),"ERRO"))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Produção e Intervalo</v>
      </c>
      <c r="BR215" s="15">
        <f t="shared" si="25"/>
        <v>0</v>
      </c>
      <c r="BS215" s="15">
        <f t="shared" si="26"/>
        <v>0</v>
      </c>
      <c r="BT215" s="231" t="str">
        <f t="shared" si="22"/>
        <v/>
      </c>
    </row>
    <row r="216" spans="1:72" hidden="1">
      <c r="A216" s="44" t="str">
        <f t="shared" si="23"/>
        <v>E14</v>
      </c>
      <c r="B216" s="132"/>
      <c r="C216" s="7" t="str">
        <f>IF(BS_CONTROLE[[#This Row],[DATA]]="","",WEEKNUM(BS_CONTROLE[[#This Row],[DATA]]))</f>
        <v/>
      </c>
      <c r="D216" s="45" t="s">
        <v>149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IF(D216="","*",IFERROR(IF(ISODD(COUNT(AS216:AX218)),"ERRO",SUM((AT216-AS216),(AV216-AU216),(AX216-AW216))),"ERRO"))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1" t="str">
        <f t="shared" si="22"/>
        <v/>
      </c>
    </row>
    <row r="217" spans="1:72" hidden="1">
      <c r="A217" s="44" t="str">
        <f t="shared" si="23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209</v>
      </c>
      <c r="E217" s="175">
        <v>237</v>
      </c>
      <c r="F217" s="133" t="s">
        <v>213</v>
      </c>
      <c r="G217" s="8" t="str">
        <f>IF(D217="","*",VLOOKUP(F217,BS_ATIVIDADE[#All],3,FALSE))</f>
        <v>OUTROS</v>
      </c>
      <c r="H217" s="134" t="s">
        <v>953</v>
      </c>
      <c r="I217" s="134" t="s">
        <v>973</v>
      </c>
      <c r="J217" s="150">
        <v>103</v>
      </c>
      <c r="K217" s="150">
        <v>1983.5429999999999</v>
      </c>
      <c r="L217" s="71">
        <v>2116.34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PPR1</v>
      </c>
      <c r="O217" s="134">
        <v>0.4375</v>
      </c>
      <c r="P217" s="134">
        <v>4.1666666666666664E-2</v>
      </c>
      <c r="Q217" s="71">
        <v>1</v>
      </c>
      <c r="R217" s="9" t="str">
        <f>IFERROR(_xlfn.XLOOKUP(F217, BS_ATIVIDADE[ATIVIDADE],BS_ATIVIDADE[UNIDADE] ), "*")</f>
        <v>BINÁRIO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17" s="188" t="str">
        <f>IFERROR(_xlfn.XLOOKUP(J217, BASE_MAPA!$B$2:$B$420, BASE_MAPA!$G$2:$G$420), "ERRO")</f>
        <v>OURO VERDE - LIGAÇÃO</v>
      </c>
      <c r="V217" s="142" t="s">
        <v>1445</v>
      </c>
      <c r="W217" s="134" t="s">
        <v>1668</v>
      </c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PPR1</v>
      </c>
      <c r="AL217" s="166" t="str">
        <f>IF(BS_CONTROLE[[#This Row],[Local - Encerramento]]=0, "-", BS_CONTROLE[[#This Row],[Local - Encerramento]])</f>
        <v>PIT</v>
      </c>
      <c r="AM217" s="166" t="str">
        <f>IF(BS_CONTROLE[[#This Row],[Entre - Estações]]=0, "-", BS_CONTROLE[[#This Row],[Entre - Estações]])</f>
        <v>PPR</v>
      </c>
      <c r="AN217" s="166" t="str">
        <f>IF(BS_CONTROLE[[#This Row],[SB]]=0, "-", BS_CONTROLE[[#This Row],[SB]])</f>
        <v>PPR1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1983.5429999999999</v>
      </c>
      <c r="AQ217" s="168">
        <f>IF(BS_CONTROLE[[#This Row],[KM - Fim]]=0, "-", BS_CONTROLE[[#This Row],[KM - Fim]])</f>
        <v>2116.34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IF(D217="","*",IFERROR(IF(ISODD(COUNT(AS217:AX219)),"ERRO",SUM((AT217-AS217),(AV217-AU217),(AX217-AW217))),"ERRO"))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Produção e Intervalo</v>
      </c>
      <c r="BR217" s="15">
        <f t="shared" si="25"/>
        <v>0</v>
      </c>
      <c r="BS217" s="15">
        <f t="shared" si="26"/>
        <v>0</v>
      </c>
      <c r="BT217" s="231" t="str">
        <f t="shared" si="22"/>
        <v/>
      </c>
    </row>
    <row r="218" spans="1:72" hidden="1">
      <c r="A218" s="44" t="str">
        <f t="shared" si="23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143</v>
      </c>
      <c r="E218" s="175">
        <v>238</v>
      </c>
      <c r="F218" s="133" t="s">
        <v>84</v>
      </c>
      <c r="G218" s="8" t="str">
        <f>IF(D218="","*",VLOOKUP(F218,BS_ATIVIDADE[#All],3,FALSE))</f>
        <v>OUTROS</v>
      </c>
      <c r="H218" s="134" t="s">
        <v>751</v>
      </c>
      <c r="I218" s="134" t="s">
        <v>738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1624</v>
      </c>
      <c r="W218" s="134" t="s">
        <v>1557</v>
      </c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IF(D218="","*",IFERROR(IF(ISODD(COUNT(AS218:AX220)),"ERRO",SUM((AT218-AS218),(AV218-AU218),(AX218-AW218))),"ERRO"))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Produção e Intervalo</v>
      </c>
      <c r="BR218" s="15">
        <f t="shared" si="25"/>
        <v>0</v>
      </c>
      <c r="BS218" s="15">
        <f t="shared" si="26"/>
        <v>0</v>
      </c>
      <c r="BT218" s="231" t="str">
        <f t="shared" si="22"/>
        <v/>
      </c>
    </row>
    <row r="219" spans="1:72" hidden="1">
      <c r="A219" s="44" t="str">
        <f t="shared" si="23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1628</v>
      </c>
      <c r="E219" s="175">
        <v>239</v>
      </c>
      <c r="F219" s="133" t="s">
        <v>13</v>
      </c>
      <c r="G219" s="8" t="str">
        <f>IF(D219="","*",VLOOKUP(F219,BS_ATIVIDADE[#All],3,FALSE))</f>
        <v>CAMINHÂO - SOLDA</v>
      </c>
      <c r="H219" s="134"/>
      <c r="I219" s="134"/>
      <c r="J219" s="150">
        <v>78</v>
      </c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ITIRAPINA - BAURU</v>
      </c>
      <c r="V219" s="142" t="s">
        <v>1673</v>
      </c>
      <c r="W219" s="134" t="s">
        <v>1630</v>
      </c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>
        <f>IF(BS_CONTROLE[[#This Row],[SUB]]=0, "-", BS_CONTROLE[[#This Row],[SUB]])</f>
        <v>78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IF(D219="","*",IFERROR(IF(ISODD(COUNT(AS219:AX221)),"ERRO",SUM((AT219-AS219),(AV219-AU219),(AX219-AW219))),"ERRO"))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Hugor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e">
        <f t="shared" si="24"/>
        <v>#DIV/0!</v>
      </c>
      <c r="BR219" s="15" t="e">
        <f t="shared" si="25"/>
        <v>#DIV/0!</v>
      </c>
      <c r="BS219" s="15" t="e">
        <f t="shared" si="26"/>
        <v>#DIV/0!</v>
      </c>
      <c r="BT219" s="231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1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1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1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1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1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1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1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1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1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1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1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1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1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1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1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1" t="str">
        <f t="shared" si="22"/>
        <v/>
      </c>
    </row>
    <row r="236" spans="1:72" hidden="1">
      <c r="A236" s="44" t="str">
        <f t="shared" si="23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231" t="str">
        <f t="shared" si="22"/>
        <v/>
      </c>
    </row>
    <row r="237" spans="1:72" hidden="1">
      <c r="A237" s="44" t="str">
        <f t="shared" si="23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231" t="str">
        <f t="shared" si="22"/>
        <v/>
      </c>
    </row>
    <row r="238" spans="1:72" hidden="1">
      <c r="A238" s="44" t="str">
        <f t="shared" ref="A238:A301" si="28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9">IF(AND(BR238&lt;1,BS238&lt;1),"Produção e Intervalo",IF(BR238&lt;1,"Intervalo",IF(BS238&lt;1,"Produção","Aderente")))</f>
        <v>Aderente</v>
      </c>
      <c r="BR238" s="15" t="str">
        <f t="shared" ref="BR238:BR301" si="30">IF(OR(B238="",F238=""),"*",AY238/P238)</f>
        <v>*</v>
      </c>
      <c r="BS238" s="15" t="str">
        <f t="shared" ref="BS238:BS301" si="31">IF(OR(B238="",F238=""),"*",BA238/Q238)</f>
        <v>*</v>
      </c>
      <c r="BT238" s="231" t="str">
        <f t="shared" ref="BT238:BT301" si="32">IF(BN238="","",SUBSTITUTE(BM238," ","")&amp;SUBSTITUTE(BN238," ",""))</f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1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1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1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1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1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1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1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1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1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1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1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1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1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1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1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1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1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1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1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1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1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1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1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1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1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1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1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1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1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1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1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1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1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1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1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1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1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1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1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1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1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1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1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1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1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1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1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1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1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1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1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1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1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1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1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1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1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1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1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1" t="str">
        <f t="shared" si="32"/>
        <v/>
      </c>
    </row>
    <row r="299" spans="1:72" hidden="1">
      <c r="A299" s="44" t="str">
        <f t="shared" si="28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231" t="str">
        <f t="shared" si="32"/>
        <v/>
      </c>
    </row>
    <row r="300" spans="1:72" hidden="1">
      <c r="A300" s="44" t="str">
        <f t="shared" si="28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231" t="str">
        <f t="shared" si="32"/>
        <v/>
      </c>
    </row>
    <row r="301" spans="1:72" hidden="1">
      <c r="A301" s="44" t="str">
        <f t="shared" si="28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231" t="str">
        <f t="shared" si="32"/>
        <v/>
      </c>
    </row>
    <row r="302" spans="1:72" hidden="1">
      <c r="A302" s="44" t="str">
        <f t="shared" ref="A302:A365" si="33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4">IF(AND(BR302&lt;1,BS302&lt;1),"Produção e Intervalo",IF(BR302&lt;1,"Intervalo",IF(BS302&lt;1,"Produção","Aderente")))</f>
        <v>Aderente</v>
      </c>
      <c r="BR302" s="15" t="str">
        <f t="shared" ref="BR302:BR365" si="35">IF(OR(B302="",F302=""),"*",AY302/P302)</f>
        <v>*</v>
      </c>
      <c r="BS302" s="15" t="str">
        <f t="shared" ref="BS302:BS365" si="36">IF(OR(B302="",F302=""),"*",BA302/Q302)</f>
        <v>*</v>
      </c>
      <c r="BT302" s="231" t="str">
        <f t="shared" ref="BT302:BT365" si="37">IF(BN302="","",SUBSTITUTE(BM302," ","")&amp;SUBSTITUTE(BN302," ",""))</f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1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1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1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1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1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1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1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1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1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1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1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1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1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1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1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1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1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1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1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1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1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1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1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1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1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1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1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1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1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1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1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1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1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1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1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1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1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1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1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1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1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1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1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1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1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1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1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1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1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1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1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1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1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1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1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1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1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1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1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1" t="str">
        <f t="shared" si="37"/>
        <v/>
      </c>
    </row>
    <row r="363" spans="1:72" hidden="1">
      <c r="A363" s="44" t="str">
        <f t="shared" si="33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231" t="str">
        <f t="shared" si="37"/>
        <v/>
      </c>
    </row>
    <row r="364" spans="1:72" hidden="1">
      <c r="A364" s="44" t="str">
        <f t="shared" si="33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231" t="str">
        <f t="shared" si="37"/>
        <v/>
      </c>
    </row>
    <row r="365" spans="1:72" hidden="1">
      <c r="A365" s="44" t="str">
        <f t="shared" si="33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231" t="str">
        <f t="shared" si="37"/>
        <v/>
      </c>
    </row>
    <row r="366" spans="1:72" hidden="1">
      <c r="A366" s="44" t="str">
        <f t="shared" ref="A366:A429" si="38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9">IF(AND(BR366&lt;1,BS366&lt;1),"Produção e Intervalo",IF(BR366&lt;1,"Intervalo",IF(BS366&lt;1,"Produção","Aderente")))</f>
        <v>Aderente</v>
      </c>
      <c r="BR366" s="15" t="str">
        <f t="shared" ref="BR366:BR429" si="40">IF(OR(B366="",F366=""),"*",AY366/P366)</f>
        <v>*</v>
      </c>
      <c r="BS366" s="15" t="str">
        <f t="shared" ref="BS366:BS429" si="41">IF(OR(B366="",F366=""),"*",BA366/Q366)</f>
        <v>*</v>
      </c>
      <c r="BT366" s="231" t="str">
        <f t="shared" ref="BT366:BT429" si="42">IF(BN366="","",SUBSTITUTE(BM366," ","")&amp;SUBSTITUTE(BN366," ",""))</f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1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1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1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1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1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1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1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1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1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1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1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1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1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1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1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1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1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1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1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1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1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1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1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1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1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1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1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1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1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1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1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1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1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1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1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1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1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1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1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1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1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1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1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1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1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1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1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1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1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1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1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1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1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1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1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1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1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1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1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1" t="str">
        <f t="shared" si="42"/>
        <v/>
      </c>
    </row>
    <row r="427" spans="1:72" hidden="1">
      <c r="A427" s="44" t="str">
        <f t="shared" si="38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231" t="str">
        <f t="shared" si="42"/>
        <v/>
      </c>
    </row>
    <row r="428" spans="1:72" hidden="1">
      <c r="A428" s="44" t="str">
        <f t="shared" si="38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231" t="str">
        <f t="shared" si="42"/>
        <v/>
      </c>
    </row>
    <row r="429" spans="1:72" hidden="1">
      <c r="A429" s="44" t="str">
        <f t="shared" si="38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231" t="str">
        <f t="shared" si="42"/>
        <v/>
      </c>
    </row>
    <row r="430" spans="1:72" hidden="1">
      <c r="A430" s="44" t="str">
        <f t="shared" ref="A430:A493" si="43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4">IF(AND(BR430&lt;1,BS430&lt;1),"Produção e Intervalo",IF(BR430&lt;1,"Intervalo",IF(BS430&lt;1,"Produção","Aderente")))</f>
        <v>Aderente</v>
      </c>
      <c r="BR430" s="15" t="str">
        <f t="shared" ref="BR430:BR493" si="45">IF(OR(B430="",F430=""),"*",AY430/P430)</f>
        <v>*</v>
      </c>
      <c r="BS430" s="15" t="str">
        <f t="shared" ref="BS430:BS493" si="46">IF(OR(B430="",F430=""),"*",BA430/Q430)</f>
        <v>*</v>
      </c>
      <c r="BT430" s="231" t="str">
        <f t="shared" ref="BT430:BT493" si="47">IF(BN430="","",SUBSTITUTE(BM430," ","")&amp;SUBSTITUTE(BN430," ",""))</f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1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1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1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1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1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1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1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1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1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1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1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1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1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1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1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1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1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1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1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1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1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1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1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1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1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1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1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1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1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1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1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1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1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1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1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1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1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1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1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1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1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1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1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1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1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1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1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1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1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1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1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1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1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1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1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1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1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1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1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1" t="str">
        <f t="shared" si="47"/>
        <v/>
      </c>
    </row>
    <row r="491" spans="1:72" hidden="1">
      <c r="A491" s="44" t="str">
        <f t="shared" si="43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231" t="str">
        <f t="shared" si="47"/>
        <v/>
      </c>
    </row>
    <row r="492" spans="1:72" hidden="1">
      <c r="A492" s="44" t="str">
        <f t="shared" si="43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231" t="str">
        <f t="shared" si="47"/>
        <v/>
      </c>
    </row>
    <row r="493" spans="1:72" hidden="1">
      <c r="A493" s="44" t="str">
        <f t="shared" si="43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231" t="str">
        <f t="shared" si="47"/>
        <v/>
      </c>
    </row>
    <row r="494" spans="1:72" hidden="1">
      <c r="A494" s="44" t="str">
        <f t="shared" ref="A494:A557" si="48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9">IF(AND(BR494&lt;1,BS494&lt;1),"Produção e Intervalo",IF(BR494&lt;1,"Intervalo",IF(BS494&lt;1,"Produção","Aderente")))</f>
        <v>Aderente</v>
      </c>
      <c r="BR494" s="15" t="str">
        <f t="shared" ref="BR494:BR557" si="50">IF(OR(B494="",F494=""),"*",AY494/P494)</f>
        <v>*</v>
      </c>
      <c r="BS494" s="15" t="str">
        <f t="shared" ref="BS494:BS557" si="51">IF(OR(B494="",F494=""),"*",BA494/Q494)</f>
        <v>*</v>
      </c>
      <c r="BT494" s="231" t="str">
        <f t="shared" ref="BT494:BT557" si="52">IF(BN494="","",SUBSTITUTE(BM494," ","")&amp;SUBSTITUTE(BN494," ",""))</f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1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1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1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1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1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1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1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1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1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1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1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1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1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1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1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1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1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1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1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1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1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1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1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1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1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1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1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1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1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1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1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1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1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1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1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1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1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1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1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1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1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1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1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1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1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1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1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1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1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1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1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1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1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1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1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1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1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1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1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1" t="str">
        <f t="shared" si="52"/>
        <v/>
      </c>
    </row>
    <row r="555" spans="1:72" hidden="1">
      <c r="A555" s="44" t="str">
        <f t="shared" si="48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231" t="str">
        <f t="shared" si="52"/>
        <v/>
      </c>
    </row>
    <row r="556" spans="1:72" hidden="1">
      <c r="A556" s="44" t="str">
        <f t="shared" si="48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231" t="str">
        <f t="shared" si="52"/>
        <v/>
      </c>
    </row>
    <row r="557" spans="1:72" hidden="1">
      <c r="A557" s="44" t="str">
        <f t="shared" si="48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231" t="str">
        <f t="shared" si="52"/>
        <v/>
      </c>
    </row>
    <row r="558" spans="1:72" hidden="1">
      <c r="A558" s="44" t="str">
        <f t="shared" ref="A558:A621" si="53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4">IF(AND(BR558&lt;1,BS558&lt;1),"Produção e Intervalo",IF(BR558&lt;1,"Intervalo",IF(BS558&lt;1,"Produção","Aderente")))</f>
        <v>Aderente</v>
      </c>
      <c r="BR558" s="15" t="str">
        <f t="shared" ref="BR558:BR621" si="55">IF(OR(B558="",F558=""),"*",AY558/P558)</f>
        <v>*</v>
      </c>
      <c r="BS558" s="15" t="str">
        <f t="shared" ref="BS558:BS621" si="56">IF(OR(B558="",F558=""),"*",BA558/Q558)</f>
        <v>*</v>
      </c>
      <c r="BT558" s="231" t="str">
        <f t="shared" ref="BT558:BT621" si="57">IF(BN558="","",SUBSTITUTE(BM558," ","")&amp;SUBSTITUTE(BN558," ",""))</f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1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1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1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1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1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1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1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1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1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1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1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1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1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1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1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1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1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1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1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1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1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1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1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1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1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1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1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1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1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1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1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1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1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1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1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1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1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1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1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1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1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1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1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1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1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1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1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1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1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1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1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1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1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1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1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1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1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1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1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1" t="str">
        <f t="shared" si="57"/>
        <v/>
      </c>
    </row>
    <row r="619" spans="1:72" hidden="1">
      <c r="A619" s="44" t="str">
        <f t="shared" si="53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231" t="str">
        <f t="shared" si="57"/>
        <v/>
      </c>
    </row>
    <row r="620" spans="1:72" hidden="1">
      <c r="A620" s="44" t="str">
        <f t="shared" si="53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231" t="str">
        <f t="shared" si="57"/>
        <v/>
      </c>
    </row>
    <row r="621" spans="1:72" hidden="1">
      <c r="A621" s="44" t="str">
        <f t="shared" si="53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231" t="str">
        <f t="shared" si="57"/>
        <v/>
      </c>
    </row>
    <row r="622" spans="1:72" hidden="1">
      <c r="A622" s="44" t="str">
        <f t="shared" ref="A622:A685" si="58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9">IF(AND(BR622&lt;1,BS622&lt;1),"Produção e Intervalo",IF(BR622&lt;1,"Intervalo",IF(BS622&lt;1,"Produção","Aderente")))</f>
        <v>Aderente</v>
      </c>
      <c r="BR622" s="15" t="str">
        <f t="shared" ref="BR622:BR685" si="60">IF(OR(B622="",F622=""),"*",AY622/P622)</f>
        <v>*</v>
      </c>
      <c r="BS622" s="15" t="str">
        <f t="shared" ref="BS622:BS685" si="61">IF(OR(B622="",F622=""),"*",BA622/Q622)</f>
        <v>*</v>
      </c>
      <c r="BT622" s="231" t="str">
        <f t="shared" ref="BT622:BT685" si="62">IF(BN622="","",SUBSTITUTE(BM622," ","")&amp;SUBSTITUTE(BN622," ",""))</f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1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1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1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1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1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1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1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1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1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1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1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1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1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1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1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1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1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1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1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1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1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1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1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1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1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1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1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1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1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1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1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1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1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1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1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1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1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1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1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1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1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1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1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1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1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1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1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1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1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1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1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1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1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1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1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1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1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1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1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1" t="str">
        <f t="shared" si="62"/>
        <v/>
      </c>
    </row>
    <row r="683" spans="1:72" hidden="1">
      <c r="A683" s="44" t="str">
        <f t="shared" si="58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231" t="str">
        <f t="shared" si="62"/>
        <v/>
      </c>
    </row>
    <row r="684" spans="1:72" hidden="1">
      <c r="A684" s="44" t="str">
        <f t="shared" si="58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231" t="str">
        <f t="shared" si="62"/>
        <v/>
      </c>
    </row>
    <row r="685" spans="1:72" hidden="1">
      <c r="A685" s="44" t="str">
        <f t="shared" si="58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231" t="str">
        <f t="shared" si="62"/>
        <v/>
      </c>
    </row>
    <row r="686" spans="1:72" hidden="1">
      <c r="A686" s="44" t="str">
        <f t="shared" ref="A686:A749" si="63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4">IF(AND(BR686&lt;1,BS686&lt;1),"Produção e Intervalo",IF(BR686&lt;1,"Intervalo",IF(BS686&lt;1,"Produção","Aderente")))</f>
        <v>Aderente</v>
      </c>
      <c r="BR686" s="15" t="str">
        <f t="shared" ref="BR686:BR749" si="65">IF(OR(B686="",F686=""),"*",AY686/P686)</f>
        <v>*</v>
      </c>
      <c r="BS686" s="15" t="str">
        <f t="shared" ref="BS686:BS749" si="66">IF(OR(B686="",F686=""),"*",BA686/Q686)</f>
        <v>*</v>
      </c>
      <c r="BT686" s="231" t="str">
        <f t="shared" ref="BT686:BT749" si="67">IF(BN686="","",SUBSTITUTE(BM686," ","")&amp;SUBSTITUTE(BN686," ",""))</f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1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1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1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1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1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1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1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1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1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1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1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1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1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1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1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1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1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1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1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1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1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1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1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1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1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1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1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1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1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1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1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1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1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1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1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1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1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1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1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1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1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1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1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1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1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1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1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1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1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1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1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1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1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1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1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1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1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1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1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1" t="str">
        <f t="shared" si="67"/>
        <v/>
      </c>
    </row>
    <row r="747" spans="1:72" hidden="1">
      <c r="A747" s="44" t="str">
        <f t="shared" si="63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231" t="str">
        <f t="shared" si="67"/>
        <v/>
      </c>
    </row>
    <row r="748" spans="1:72" hidden="1">
      <c r="A748" s="44" t="str">
        <f t="shared" si="63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231" t="str">
        <f t="shared" si="67"/>
        <v/>
      </c>
    </row>
    <row r="749" spans="1:72" hidden="1">
      <c r="A749" s="44" t="str">
        <f t="shared" si="63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231" t="str">
        <f t="shared" si="67"/>
        <v/>
      </c>
    </row>
    <row r="750" spans="1:72" hidden="1">
      <c r="A750" s="44" t="str">
        <f t="shared" ref="A750:A775" si="68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9">IF(AND(BR750&lt;1,BS750&lt;1),"Produção e Intervalo",IF(BR750&lt;1,"Intervalo",IF(BS750&lt;1,"Produção","Aderente")))</f>
        <v>Aderente</v>
      </c>
      <c r="BR750" s="15" t="str">
        <f t="shared" ref="BR750:BR775" si="70">IF(OR(B750="",F750=""),"*",AY750/P750)</f>
        <v>*</v>
      </c>
      <c r="BS750" s="15" t="str">
        <f t="shared" ref="BS750:BS775" si="71">IF(OR(B750="",F750=""),"*",BA750/Q750)</f>
        <v>*</v>
      </c>
      <c r="BT750" s="231" t="str">
        <f t="shared" ref="BT750:BT775" si="72">IF(BN750="","",SUBSTITUTE(BM750," ","")&amp;SUBSTITUTE(BN750," ",""))</f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1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1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1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1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1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1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1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1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1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1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1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1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1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1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1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1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1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1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1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1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1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1" t="str">
        <f t="shared" si="72"/>
        <v/>
      </c>
    </row>
    <row r="773" spans="1:72" hidden="1">
      <c r="A773" s="44" t="str">
        <f t="shared" si="68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231" t="str">
        <f t="shared" si="72"/>
        <v/>
      </c>
    </row>
    <row r="774" spans="1:72" hidden="1">
      <c r="A774" s="44" t="str">
        <f t="shared" si="68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231" t="str">
        <f t="shared" si="72"/>
        <v/>
      </c>
    </row>
    <row r="775" spans="1:72" hidden="1">
      <c r="A775" s="44" t="str">
        <f t="shared" si="68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11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231" t="str">
        <f t="shared" si="72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26" priority="18522" operator="equal">
      <formula>"ERRO"</formula>
    </cfRule>
  </conditionalFormatting>
  <conditionalFormatting sqref="X4 Y8:Z775 Y1:Z4">
    <cfRule type="cellIs" dxfId="125" priority="18511" operator="equal">
      <formula>"OPORTUNIDADE"</formula>
    </cfRule>
  </conditionalFormatting>
  <conditionalFormatting sqref="AZ6:AZ775">
    <cfRule type="expression" dxfId="124" priority="18506">
      <formula>$BU6=1</formula>
    </cfRule>
  </conditionalFormatting>
  <conditionalFormatting sqref="BQ6:BQ77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8:Y1048576">
    <cfRule type="cellIs" dxfId="113" priority="18328" operator="equal">
      <formula>"OPORTUNIDADE"</formula>
    </cfRule>
  </conditionalFormatting>
  <conditionalFormatting sqref="Y104783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8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89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1674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76" t="s">
        <v>104</v>
      </c>
      <c r="D3" s="176" t="s">
        <v>1675</v>
      </c>
      <c r="E3" s="176" t="s">
        <v>1676</v>
      </c>
      <c r="F3" s="176" t="s">
        <v>1677</v>
      </c>
      <c r="G3" s="176" t="s">
        <v>1678</v>
      </c>
      <c r="H3" s="176" t="s">
        <v>1679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1680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1681</v>
      </c>
      <c r="D12" s="177">
        <v>9049</v>
      </c>
      <c r="E12" s="178">
        <v>46044</v>
      </c>
      <c r="F12" s="180" t="s">
        <v>1682</v>
      </c>
      <c r="G12" s="177" t="s">
        <v>1683</v>
      </c>
      <c r="H12" s="177"/>
    </row>
    <row r="13" spans="3:8">
      <c r="C13" s="177" t="s">
        <v>1681</v>
      </c>
      <c r="D13" s="177">
        <v>9044</v>
      </c>
      <c r="E13" s="178">
        <v>46044</v>
      </c>
      <c r="F13" s="180" t="s">
        <v>1684</v>
      </c>
      <c r="G13" s="177" t="s">
        <v>1685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1687</v>
      </c>
      <c r="C2" s="83" t="s">
        <v>1197</v>
      </c>
      <c r="D2" s="83" t="s">
        <v>1199</v>
      </c>
      <c r="E2" s="83" t="s">
        <v>1688</v>
      </c>
      <c r="F2" s="83" t="s">
        <v>1689</v>
      </c>
      <c r="G2" s="83" t="s">
        <v>1690</v>
      </c>
      <c r="H2" s="83" t="s">
        <v>1691</v>
      </c>
      <c r="I2" s="83" t="s">
        <v>1692</v>
      </c>
      <c r="J2" s="83" t="s">
        <v>1693</v>
      </c>
      <c r="K2" s="109" t="s">
        <v>1694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*</v>
      </c>
      <c r="F225" s="114" t="str">
        <f>IF(FN_MC!M201="","*",FN_MC!M201)</f>
        <v>TIQ-TSA</v>
      </c>
      <c r="G225" s="101" t="str">
        <f>IF(FN_MC!I201="","*",FN_MC!I201)</f>
        <v>*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*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*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*</v>
      </c>
      <c r="C231" s="101" t="str">
        <f>IF(FN_MC!B209="","*",FN_MC!B209)</f>
        <v>*</v>
      </c>
      <c r="D231" s="101" t="str">
        <f>IF(FN_MC!D209="","*",FN_MC!D209)</f>
        <v>*</v>
      </c>
      <c r="E231" s="101" t="str">
        <f>IF(FN_MC!H209="","*",FN_MC!H209)</f>
        <v>*</v>
      </c>
      <c r="F231" s="114" t="str">
        <f>IF(FN_MC!M209="","*",FN_MC!M209)</f>
        <v>-</v>
      </c>
      <c r="G231" s="101" t="str">
        <f>IF(FN_MC!I209="","*",FN_MC!I209)</f>
        <v>*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*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*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*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PPR1</v>
      </c>
      <c r="F239" s="114" t="str">
        <f>IF(FN_MC!M217="","*",FN_MC!M217)</f>
        <v>PPR</v>
      </c>
      <c r="G239" s="101" t="str">
        <f>IF(FN_MC!I217="","*",FN_MC!I217)</f>
        <v>PIT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*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*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*</v>
      </c>
      <c r="F241" s="114" t="str">
        <f>IF(FN_MC!M219="","*",FN_MC!M219)</f>
        <v>-</v>
      </c>
      <c r="G241" s="101" t="str">
        <f>IF(FN_MC!I219="","*",FN_MC!I219)</f>
        <v>*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4"/>
      <c r="B2" s="255"/>
      <c r="C2" s="25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7" t="s">
        <v>1260</v>
      </c>
      <c r="Q2" s="258"/>
      <c r="R2" s="88"/>
      <c r="S2" s="88"/>
      <c r="T2" s="89"/>
      <c r="U2" s="259" t="s">
        <v>1695</v>
      </c>
      <c r="V2" s="259"/>
      <c r="W2" s="25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1696</v>
      </c>
      <c r="B3" s="91" t="s">
        <v>1697</v>
      </c>
      <c r="C3" s="91" t="s">
        <v>7</v>
      </c>
      <c r="D3" s="92" t="s">
        <v>1212</v>
      </c>
      <c r="E3" s="92" t="s">
        <v>366</v>
      </c>
      <c r="F3" s="92" t="s">
        <v>1698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1699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108.19499999999999</v>
      </c>
      <c r="O188" s="173">
        <f>IF(FN_MC!L191="","*",FN_MC!L191)</f>
        <v>106.19499999999999</v>
      </c>
      <c r="P188" s="107">
        <f>IF(FN_MC!O191="","*",FN_MC!O191)</f>
        <v>0.375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1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IF(FN_MC!Y203="","*",FN_MC!Y203)</f>
        <v>*</v>
      </c>
      <c r="B199" s="95" t="str">
        <f>IF(FN_MC!X203="","*",FN_MC!X203)</f>
        <v>Contrato</v>
      </c>
      <c r="C199" s="95" t="str">
        <f>IF(FN_MC!Z203="","*",FN_MC!Z203)</f>
        <v>*</v>
      </c>
      <c r="D199" s="96" t="str">
        <f>IF(FN_MC!S203="","*",FN_MC!S203)</f>
        <v>FERRONORTE</v>
      </c>
      <c r="E199" s="96" t="str">
        <f>IF(FN_MC!T203="","*",FN_MC!T203)</f>
        <v>TGR-TRO</v>
      </c>
      <c r="F199" s="96">
        <f>IF(FN_MC!B203="","*",FN_MC!B203)</f>
        <v>46072</v>
      </c>
      <c r="G199" s="96" t="str">
        <f>IF(FN_MC!D203="","*",FN_MC!D203)</f>
        <v>A60</v>
      </c>
      <c r="H199" s="96" t="str">
        <f>IF(FN_MC!F203="","*",FN_MC!F203)</f>
        <v>DETECÇÃO - RONDA 7 DIAS</v>
      </c>
      <c r="I199" s="96" t="str">
        <f>IF(FN_MC!H203="","*",FN_MC!H203)</f>
        <v>TGR</v>
      </c>
      <c r="J199" s="96" t="str">
        <f>IF(FN_MC!I203="","*",FN_MC!I203)</f>
        <v>TEX</v>
      </c>
      <c r="K199" s="96" t="str">
        <f>IF(FN_MC!M203="","*",FN_MC!M203)</f>
        <v>TGR-TBE</v>
      </c>
      <c r="L199" s="186" t="str">
        <f>IF(FN_MC!N203="","*",FN_MC!N203)</f>
        <v>TGR512</v>
      </c>
      <c r="M199" s="97">
        <f>IF(FN_MC!J203="","*",FN_MC!J203)</f>
        <v>98</v>
      </c>
      <c r="N199" s="173">
        <f>IF(FN_MC!K203="","*",FN_MC!K203)</f>
        <v>502</v>
      </c>
      <c r="O199" s="173">
        <f>IF(FN_MC!L203="","*",FN_MC!L203)</f>
        <v>720</v>
      </c>
      <c r="P199" s="107">
        <f>IF(FN_MC!O203="","*",FN_MC!O203)</f>
        <v>0.33333333333333331</v>
      </c>
      <c r="Q199" s="107">
        <f>IF(FN_MC!P203="","*",FN_MC!P203)</f>
        <v>4.1666666666666664E-2</v>
      </c>
      <c r="R199" s="96" t="str">
        <f>IF(FN_MC!Q203="","*",CONCATENATE(FN_MC!Q203," ",FN_MC!R203))</f>
        <v>220 KM</v>
      </c>
      <c r="S199" s="96" t="str">
        <f>IF(FN_MC!V203="","*",FN_MC!V203)</f>
        <v>Lindomar</v>
      </c>
      <c r="T199" s="96" t="str">
        <f>IF(FN_MC!W203="","*",FN_MC!W203)</f>
        <v>Ronda 7 dias</v>
      </c>
      <c r="U199" s="98">
        <f ca="1">_xlfn.XLOOKUP(G199&amp;$U$3,BS_CONTROLE[CHAVE],BS_CONTROLE[Quantidade_11],"-")</f>
        <v>109</v>
      </c>
      <c r="V199" s="98">
        <f ca="1">_xlfn.XLOOKUP(G199&amp;$V$3,BS_CONTROLE[CHAVE],BS_CONTROLE[Quantidade_11],"-")</f>
        <v>180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IF(FN_MC!Y204="","*",FN_MC!Y204)</f>
        <v>*</v>
      </c>
      <c r="B200" s="95" t="str">
        <f>IF(FN_MC!X204="","*",FN_MC!X204)</f>
        <v>Oportunidade</v>
      </c>
      <c r="C200" s="95" t="str">
        <f>IF(FN_MC!Z204="","*",FN_MC!Z204)</f>
        <v>*</v>
      </c>
      <c r="D200" s="96" t="str">
        <f>IF(FN_MC!S204="","*",FN_MC!S204)</f>
        <v>FERRONORTE</v>
      </c>
      <c r="E200" s="96" t="str">
        <f>IF(FN_MC!T204="","*",FN_MC!T204)</f>
        <v>TCS-TGR</v>
      </c>
      <c r="F200" s="96">
        <f>IF(FN_MC!B204="","*",FN_MC!B204)</f>
        <v>46072</v>
      </c>
      <c r="G200" s="96" t="str">
        <f>IF(FN_MC!D204="","*",FN_MC!D204)</f>
        <v>ELSON</v>
      </c>
      <c r="H200" s="96" t="str">
        <f>IF(FN_MC!F204="","*",FN_MC!F204)</f>
        <v>PDM - SOLDA</v>
      </c>
      <c r="I200" s="96" t="str">
        <f>IF(FN_MC!H204="","*",FN_MC!H204)</f>
        <v>499TGR1</v>
      </c>
      <c r="J200" s="96" t="str">
        <f>IF(FN_MC!I204="","*",FN_MC!I204)</f>
        <v>-</v>
      </c>
      <c r="K200" s="96" t="str">
        <f>IF(FN_MC!M204="","*",FN_MC!M204)</f>
        <v>TBR-TGR</v>
      </c>
      <c r="L200" s="186" t="str">
        <f>IF(FN_MC!N204="","*",FN_MC!N204)</f>
        <v>499TGR1</v>
      </c>
      <c r="M200" s="97">
        <f>IF(FN_MC!J204="","*",FN_MC!J204)</f>
        <v>74</v>
      </c>
      <c r="N200" s="173">
        <f>IF(FN_MC!K204="","*",FN_MC!K204)</f>
        <v>498.9</v>
      </c>
      <c r="O200" s="173" t="str">
        <f>IF(FN_MC!L204="","*",FN_MC!L204)</f>
        <v>-</v>
      </c>
      <c r="P200" s="107">
        <f>IF(FN_MC!O204="","*",FN_MC!O204)</f>
        <v>0.41666666666666669</v>
      </c>
      <c r="Q200" s="107">
        <f>IF(FN_MC!P204="","*",FN_MC!P204)</f>
        <v>8.3333333333333329E-2</v>
      </c>
      <c r="R200" s="96" t="str">
        <f>IF(FN_MC!Q204="","*",CONCATENATE(FN_MC!Q204," ",FN_MC!R204))</f>
        <v>2 Nº DE SOLDA</v>
      </c>
      <c r="S200" s="96" t="str">
        <f>IF(FN_MC!V204="","*",FN_MC!V204)</f>
        <v>Elson</v>
      </c>
      <c r="T200" s="96" t="str">
        <f>IF(FN_MC!W204="","*",FN_MC!W204)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IF(FN_MC!Y206="","*",FN_MC!Y206)</f>
        <v>*</v>
      </c>
      <c r="B201" s="95" t="str">
        <f>IF(FN_MC!X206="","*",FN_MC!X206)</f>
        <v>Oportunidade</v>
      </c>
      <c r="C201" s="95" t="str">
        <f>IF(FN_MC!Z206="","*",FN_MC!Z206)</f>
        <v>*</v>
      </c>
      <c r="D201" s="96" t="str">
        <f>IF(FN_MC!S206="","*",FN_MC!S206)</f>
        <v>FERRONORTE</v>
      </c>
      <c r="E201" s="96" t="str">
        <f>IF(FN_MC!T206="","*",FN_MC!T206)</f>
        <v>TCS-TGR</v>
      </c>
      <c r="F201" s="96">
        <f>IF(FN_MC!B206="","*",FN_MC!B206)</f>
        <v>46072</v>
      </c>
      <c r="G201" s="96" t="str">
        <f>IF(FN_MC!D206="","*",FN_MC!D206)</f>
        <v>W70</v>
      </c>
      <c r="H201" s="96" t="str">
        <f>IF(FN_MC!F206="","*",FN_MC!F206)</f>
        <v>PDM - PEDRA - DESCARGA</v>
      </c>
      <c r="I201" s="96" t="str">
        <f>IF(FN_MC!H206="","*",FN_MC!H206)</f>
        <v>TAG</v>
      </c>
      <c r="J201" s="96" t="str">
        <f>IF(FN_MC!I206="","*",FN_MC!I206)</f>
        <v>TAG</v>
      </c>
      <c r="K201" s="96" t="str">
        <f>IF(FN_MC!M206="","*",FN_MC!M206)</f>
        <v>TVL-TBR</v>
      </c>
      <c r="L201" s="186" t="str">
        <f>IF(FN_MC!N206="","*",FN_MC!N206)</f>
        <v>TVL464</v>
      </c>
      <c r="M201" s="97">
        <f>IF(FN_MC!J206="","*",FN_MC!J206)</f>
        <v>74</v>
      </c>
      <c r="N201" s="173">
        <f>IF(FN_MC!K206="","*",FN_MC!K206)</f>
        <v>461</v>
      </c>
      <c r="O201" s="173" t="str">
        <f>IF(FN_MC!L206="","*",FN_MC!L206)</f>
        <v>-</v>
      </c>
      <c r="P201" s="107">
        <f>IF(FN_MC!O206="","*",FN_MC!O206)</f>
        <v>0.41666666666666669</v>
      </c>
      <c r="Q201" s="107">
        <f>IF(FN_MC!P206="","*",FN_MC!P206)</f>
        <v>0.125</v>
      </c>
      <c r="R201" s="96" t="str">
        <f>IF(FN_MC!Q206="","*",CONCATENATE(FN_MC!Q206," ",FN_MC!R206))</f>
        <v>20 VAGÕES</v>
      </c>
      <c r="S201" s="96" t="str">
        <f>IF(FN_MC!V206="","*",FN_MC!V206)</f>
        <v>Elton</v>
      </c>
      <c r="T201" s="96" t="str">
        <f>IF(FN_MC!W206="","*",FN_MC!W206)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86" t="str">
        <f>IF(FN_MC!N207="","*",FN_MC!N207)</f>
        <v>-</v>
      </c>
      <c r="M202" s="97" t="str">
        <f>IF(FN_MC!J207="","*",FN_MC!J207)</f>
        <v>*</v>
      </c>
      <c r="N202" s="173" t="str">
        <f>IF(FN_MC!K207="","*",FN_MC!K207)</f>
        <v>*</v>
      </c>
      <c r="O202" s="17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86" t="str">
        <f>IF(FN_MC!N208="","*",FN_MC!N208)</f>
        <v>-</v>
      </c>
      <c r="M203" s="97" t="str">
        <f>IF(FN_MC!J208="","*",FN_MC!J208)</f>
        <v>*</v>
      </c>
      <c r="N203" s="173" t="str">
        <f>IF(FN_MC!K208="","*",FN_MC!K208)</f>
        <v>*</v>
      </c>
      <c r="O203" s="17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86" t="str">
        <f>IF(FN_MC!N209="","*",FN_MC!N209)</f>
        <v>-</v>
      </c>
      <c r="M204" s="97" t="str">
        <f>IF(FN_MC!J209="","*",FN_MC!J209)</f>
        <v>*</v>
      </c>
      <c r="N204" s="173" t="str">
        <f>IF(FN_MC!K209="","*",FN_MC!K209)</f>
        <v>*</v>
      </c>
      <c r="O204" s="17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86" t="str">
        <f>IF(FN_MC!N210="","*",FN_MC!N210)</f>
        <v>-</v>
      </c>
      <c r="M205" s="97" t="str">
        <f>IF(FN_MC!J210="","*",FN_MC!J210)</f>
        <v>*</v>
      </c>
      <c r="N205" s="173" t="str">
        <f>IF(FN_MC!K210="","*",FN_MC!K210)</f>
        <v>*</v>
      </c>
      <c r="O205" s="17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IF(FN_MC!Y211="","*",FN_MC!Y211)</f>
        <v>*</v>
      </c>
      <c r="B206" s="95" t="str">
        <f>IF(FN_MC!X211="","*",FN_MC!X211)</f>
        <v>Oportunidade</v>
      </c>
      <c r="C206" s="95" t="str">
        <f>IF(FN_MC!Z211="","*",FN_MC!Z211)</f>
        <v>*</v>
      </c>
      <c r="D206" s="96" t="str">
        <f>IF(FN_MC!S211="","*",FN_MC!S211)</f>
        <v>FERRONORTE</v>
      </c>
      <c r="E206" s="96" t="str">
        <f>IF(FN_MC!T211="","*",FN_MC!T211)</f>
        <v>TMI-TCS</v>
      </c>
      <c r="F206" s="96">
        <f>IF(FN_MC!B211="","*",FN_MC!B211)</f>
        <v>46072</v>
      </c>
      <c r="G206" s="96" t="str">
        <f>IF(FN_MC!D211="","*",FN_MC!D211)</f>
        <v>V48</v>
      </c>
      <c r="H206" s="96" t="str">
        <f>IF(FN_MC!F211="","*",FN_MC!F211)</f>
        <v>MECANIZAÇÃO - SOCADORA</v>
      </c>
      <c r="I206" s="96" t="str">
        <f>IF(FN_MC!H211="","*",FN_MC!H211)</f>
        <v>TVI</v>
      </c>
      <c r="J206" s="96" t="str">
        <f>IF(FN_MC!I211="","*",FN_MC!I211)</f>
        <v>TVI</v>
      </c>
      <c r="K206" s="96" t="str">
        <f>IF(FN_MC!M211="","*",FN_MC!M211)</f>
        <v>TVI-TJA</v>
      </c>
      <c r="L206" s="186" t="str">
        <f>IF(FN_MC!N211="","*",FN_MC!N211)</f>
        <v>TVI239</v>
      </c>
      <c r="M206" s="97">
        <f>IF(FN_MC!J211="","*",FN_MC!J211)</f>
        <v>74</v>
      </c>
      <c r="N206" s="173">
        <f>IF(FN_MC!K211="","*",FN_MC!K211)</f>
        <v>237.4</v>
      </c>
      <c r="O206" s="173">
        <f>IF(FN_MC!L211="","*",FN_MC!L211)</f>
        <v>239</v>
      </c>
      <c r="P206" s="107">
        <f>IF(FN_MC!O211="","*",FN_MC!O211)</f>
        <v>0.375</v>
      </c>
      <c r="Q206" s="107">
        <f>IF(FN_MC!P211="","*",FN_MC!P211)</f>
        <v>8.3333333333333329E-2</v>
      </c>
      <c r="R206" s="96" t="str">
        <f>IF(FN_MC!Q211="","*",CONCATENATE(FN_MC!Q211," ",FN_MC!R211))</f>
        <v>1000 M</v>
      </c>
      <c r="S206" s="96" t="str">
        <f>IF(FN_MC!V211="","*",FN_MC!V211)</f>
        <v>Ezequiel</v>
      </c>
      <c r="T206" s="96" t="str">
        <f>IF(FN_MC!W211="","*",FN_MC!W211)</f>
        <v>Socaria mecanizada</v>
      </c>
      <c r="U206" s="98">
        <f ca="1">_xlfn.XLOOKUP(G206&amp;$U$3,BS_CONTROLE[CHAVE],BS_CONTROLE[Quantidade_11],"-")</f>
        <v>1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86" t="str">
        <f>IF(FN_MC!N212="","*",FN_MC!N212)</f>
        <v>-</v>
      </c>
      <c r="M207" s="97" t="str">
        <f>IF(FN_MC!J212="","*",FN_MC!J212)</f>
        <v>*</v>
      </c>
      <c r="N207" s="173" t="str">
        <f>IF(FN_MC!K212="","*",FN_MC!K212)</f>
        <v>*</v>
      </c>
      <c r="O207" s="17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86" t="str">
        <f>IF(FN_MC!N213="","*",FN_MC!N213)</f>
        <v>-</v>
      </c>
      <c r="M208" s="97" t="str">
        <f>IF(FN_MC!J213="","*",FN_MC!J213)</f>
        <v>*</v>
      </c>
      <c r="N208" s="173" t="str">
        <f>IF(FN_MC!K213="","*",FN_MC!K213)</f>
        <v>*</v>
      </c>
      <c r="O208" s="17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86" t="str">
        <f>IF(FN_MC!N214="","*",FN_MC!N214)</f>
        <v>-</v>
      </c>
      <c r="M209" s="97" t="str">
        <f>IF(FN_MC!J214="","*",FN_MC!J214)</f>
        <v>*</v>
      </c>
      <c r="N209" s="173" t="str">
        <f>IF(FN_MC!K214="","*",FN_MC!K214)</f>
        <v>*</v>
      </c>
      <c r="O209" s="17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IF(FN_MC!Y215="","*",FN_MC!Y215)</f>
        <v>*</v>
      </c>
      <c r="B210" s="95" t="str">
        <f>IF(FN_MC!X215="","*",FN_MC!X215)</f>
        <v>Oportunidade</v>
      </c>
      <c r="C210" s="95" t="str">
        <f>IF(FN_MC!Z215="","*",FN_MC!Z215)</f>
        <v>*</v>
      </c>
      <c r="D210" s="96" t="str">
        <f>IF(FN_MC!S215="","*",FN_MC!S215)</f>
        <v>FERRONORTE</v>
      </c>
      <c r="E210" s="96" t="str">
        <f>IF(FN_MC!T215="","*",FN_MC!T215)</f>
        <v>TMI-TCS</v>
      </c>
      <c r="F210" s="96">
        <f>IF(FN_MC!B215="","*",FN_MC!B215)</f>
        <v>46072</v>
      </c>
      <c r="G210" s="96" t="str">
        <f>IF(FN_MC!D215="","*",FN_MC!D215)</f>
        <v>MARCOS (TF-520)</v>
      </c>
      <c r="H210" s="96" t="str">
        <f>IF(FN_MC!F215="","*",FN_MC!F215)</f>
        <v>PDM - SOLDA</v>
      </c>
      <c r="I210" s="96" t="str">
        <f>IF(FN_MC!H215="","*",FN_MC!H215)</f>
        <v>K52TQI</v>
      </c>
      <c r="J210" s="96" t="str">
        <f>IF(FN_MC!I215="","*",FN_MC!I215)</f>
        <v>-</v>
      </c>
      <c r="K210" s="96" t="str">
        <f>IF(FN_MC!M215="","*",FN_MC!M215)</f>
        <v>TLG-TQI</v>
      </c>
      <c r="L210" s="186" t="str">
        <f>IF(FN_MC!N215="","*",FN_MC!N215)</f>
        <v>K52TQI</v>
      </c>
      <c r="M210" s="97">
        <f>IF(FN_MC!J215="","*",FN_MC!J215)</f>
        <v>74</v>
      </c>
      <c r="N210" s="173">
        <f>IF(FN_MC!K215="","*",FN_MC!K215)</f>
        <v>54.53</v>
      </c>
      <c r="O210" s="173" t="str">
        <f>IF(FN_MC!L215="","*",FN_MC!L215)</f>
        <v>-</v>
      </c>
      <c r="P210" s="107">
        <f>IF(FN_MC!O215="","*",FN_MC!O215)</f>
        <v>0.375</v>
      </c>
      <c r="Q210" s="107">
        <f>IF(FN_MC!P215="","*",FN_MC!P215)</f>
        <v>8.3333333333333329E-2</v>
      </c>
      <c r="R210" s="96" t="str">
        <f>IF(FN_MC!Q215="","*",CONCATENATE(FN_MC!Q215," ",FN_MC!R215))</f>
        <v>2 Nº DE SOLDA</v>
      </c>
      <c r="S210" s="96" t="str">
        <f>IF(FN_MC!V215="","*",FN_MC!V215)</f>
        <v>Marcos Euzebio</v>
      </c>
      <c r="T210" s="96" t="str">
        <f>IF(FN_MC!W215="","*",FN_MC!W215)</f>
        <v xml:space="preserve">Execução de solda - Condicionado a temperatura </v>
      </c>
      <c r="U210" s="98">
        <f ca="1">_xlfn.XLOOKUP(G210&amp;$U$3,BS_CONTROLE[CHAVE],BS_CONTROLE[Quantidade_11],"-")</f>
        <v>0</v>
      </c>
      <c r="V210" s="98">
        <f ca="1">_xlfn.XLOOKUP(G210&amp;$V$3,BS_CONTROLE[CHAVE],BS_CONTROLE[Quantidade_11],"-")</f>
        <v>2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E14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86" t="str">
        <f>IF(FN_MC!N216="","*",FN_MC!N216)</f>
        <v>-</v>
      </c>
      <c r="M211" s="97" t="str">
        <f>IF(FN_MC!J216="","*",FN_MC!J216)</f>
        <v>*</v>
      </c>
      <c r="N211" s="173" t="str">
        <f>IF(FN_MC!K216="","*",FN_MC!K216)</f>
        <v>*</v>
      </c>
      <c r="O211" s="17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>
        <f ca="1">_xlfn.XLOOKUP(G211&amp;$U$3,BS_CONTROLE[CHAVE],BS_CONTROLE[Quantidade_11],"-")</f>
        <v>47690</v>
      </c>
      <c r="V211" s="98">
        <f ca="1">_xlfn.XLOOKUP(G211&amp;$V$3,BS_CONTROLE[CHAVE],BS_CONTROLE[Quantidade_11],"-")</f>
        <v>20000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MALHA CENTRAL</v>
      </c>
      <c r="E212" s="96" t="str">
        <f>IF(FN_MC!T217="","*",FN_MC!T217)</f>
        <v>PRV-POV</v>
      </c>
      <c r="F212" s="96">
        <f>IF(FN_MC!B217="","*",FN_MC!B217)</f>
        <v>46072</v>
      </c>
      <c r="G212" s="96" t="str">
        <f>IF(FN_MC!D217="","*",FN_MC!D217)</f>
        <v>V80</v>
      </c>
      <c r="H212" s="96" t="str">
        <f>IF(FN_MC!F217="","*",FN_MC!F217)</f>
        <v>INSPEÇÃO RIV</v>
      </c>
      <c r="I212" s="96" t="str">
        <f>IF(FN_MC!H217="","*",FN_MC!H217)</f>
        <v>PPR1</v>
      </c>
      <c r="J212" s="96" t="str">
        <f>IF(FN_MC!I217="","*",FN_MC!I217)</f>
        <v>PIT</v>
      </c>
      <c r="K212" s="96" t="str">
        <f>IF(FN_MC!M217="","*",FN_MC!M217)</f>
        <v>PPR</v>
      </c>
      <c r="L212" s="186" t="str">
        <f>IF(FN_MC!N217="","*",FN_MC!N217)</f>
        <v>PPR1</v>
      </c>
      <c r="M212" s="97">
        <f>IF(FN_MC!J217="","*",FN_MC!J217)</f>
        <v>103</v>
      </c>
      <c r="N212" s="173">
        <f>IF(FN_MC!K217="","*",FN_MC!K217)</f>
        <v>1983.5429999999999</v>
      </c>
      <c r="O212" s="173">
        <f>IF(FN_MC!L217="","*",FN_MC!L217)</f>
        <v>2116.34</v>
      </c>
      <c r="P212" s="107">
        <f>IF(FN_MC!O217="","*",FN_MC!O217)</f>
        <v>0.4375</v>
      </c>
      <c r="Q212" s="107">
        <f>IF(FN_MC!P217="","*",FN_MC!P217)</f>
        <v>4.1666666666666664E-2</v>
      </c>
      <c r="R212" s="96" t="str">
        <f>IF(FN_MC!Q217="","*",CONCATENATE(FN_MC!Q217," ",FN_MC!R217))</f>
        <v>1 BINÁRIO</v>
      </c>
      <c r="S212" s="96" t="str">
        <f>IF(FN_MC!V217="","*",FN_MC!V217)</f>
        <v>Fernanda</v>
      </c>
      <c r="T212" s="96" t="str">
        <f>IF(FN_MC!W217="","*",FN_MC!W217)</f>
        <v>Inspeção RIV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MALHA CENTRAL</v>
      </c>
      <c r="E213" s="96" t="str">
        <f>IF(FN_MC!T218="","*",FN_MC!T218)</f>
        <v>RAMAL</v>
      </c>
      <c r="F213" s="96">
        <f>IF(FN_MC!B218="","*",FN_MC!B218)</f>
        <v>46072</v>
      </c>
      <c r="G213" s="96" t="str">
        <f>IF(FN_MC!D218="","*",FN_MC!D218)</f>
        <v>A88</v>
      </c>
      <c r="H213" s="96" t="str">
        <f>IF(FN_MC!F218="","*",FN_MC!F218)</f>
        <v>INSPEÇÃO AUTO DE LINHA</v>
      </c>
      <c r="I213" s="96" t="str">
        <f>IF(FN_MC!H218="","*",FN_MC!H218)</f>
        <v>ZDK</v>
      </c>
      <c r="J213" s="96" t="str">
        <f>IF(FN_MC!I218="","*",FN_MC!I218)</f>
        <v>ZTR</v>
      </c>
      <c r="K213" s="96" t="str">
        <f>IF(FN_MC!M218="","*",FN_MC!M218)</f>
        <v>ZDK</v>
      </c>
      <c r="L213" s="186" t="str">
        <f>IF(FN_MC!N218="","*",FN_MC!N218)</f>
        <v>ZDK1</v>
      </c>
      <c r="M213" s="97">
        <f>IF(FN_MC!J218="","*",FN_MC!J218)</f>
        <v>78</v>
      </c>
      <c r="N213" s="173">
        <f>IF(FN_MC!K218="","*",FN_MC!K218)</f>
        <v>251.05199999999999</v>
      </c>
      <c r="O213" s="173">
        <f>IF(FN_MC!L218="","*",FN_MC!L218)</f>
        <v>227.422</v>
      </c>
      <c r="P213" s="107">
        <f>IF(FN_MC!O218="","*",FN_MC!O218)</f>
        <v>0.375</v>
      </c>
      <c r="Q213" s="107">
        <f>IF(FN_MC!P218="","*",FN_MC!P218)</f>
        <v>4.1666666666666664E-2</v>
      </c>
      <c r="R213" s="96" t="str">
        <f>IF(FN_MC!Q218="","*",CONCATENATE(FN_MC!Q218," ",FN_MC!R218))</f>
        <v>1 BINÁRIO</v>
      </c>
      <c r="S213" s="96" t="str">
        <f>IF(FN_MC!V218="","*",FN_MC!V218)</f>
        <v>Josimar</v>
      </c>
      <c r="T213" s="96" t="str">
        <f>IF(FN_MC!W218="","*",FN_MC!W218)</f>
        <v>Ronda de auto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>
        <f>IF(FN_MC!B219="","*",FN_MC!B219)</f>
        <v>46072</v>
      </c>
      <c r="G214" s="96" t="str">
        <f>IF(FN_MC!D219="","*",FN_MC!D219)</f>
        <v>E18</v>
      </c>
      <c r="H214" s="96" t="str">
        <f>IF(FN_MC!F219="","*",FN_MC!F219)</f>
        <v>CAMINHÃO DE SOLDA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86" t="str">
        <f>IF(FN_MC!N219="","*",FN_MC!N219)</f>
        <v>-</v>
      </c>
      <c r="M214" s="97">
        <f>IF(FN_MC!J219="","*",FN_MC!J219)</f>
        <v>78</v>
      </c>
      <c r="N214" s="173" t="str">
        <f>IF(FN_MC!K219="","*",FN_MC!K219)</f>
        <v>*</v>
      </c>
      <c r="O214" s="17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Hugor</v>
      </c>
      <c r="T214" s="96" t="str">
        <f>IF(FN_MC!W219="","*",FN_MC!W219)</f>
        <v>Caminhão de solda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86" t="str">
        <f>IF(FN_MC!N220="","*",FN_MC!N220)</f>
        <v>-</v>
      </c>
      <c r="M215" s="97" t="str">
        <f>IF(FN_MC!J220="","*",FN_MC!J220)</f>
        <v>*</v>
      </c>
      <c r="N215" s="173" t="str">
        <f>IF(FN_MC!K220="","*",FN_MC!K220)</f>
        <v>*</v>
      </c>
      <c r="O215" s="17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86" t="str">
        <f>IF(FN_MC!N221="","*",FN_MC!N221)</f>
        <v>-</v>
      </c>
      <c r="M216" s="97" t="str">
        <f>IF(FN_MC!J221="","*",FN_MC!J221)</f>
        <v>*</v>
      </c>
      <c r="N216" s="173" t="str">
        <f>IF(FN_MC!K221="","*",FN_MC!K221)</f>
        <v>*</v>
      </c>
      <c r="O216" s="17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86" t="str">
        <f>IF(FN_MC!N222="","*",FN_MC!N222)</f>
        <v>-</v>
      </c>
      <c r="M217" s="97" t="str">
        <f>IF(FN_MC!J222="","*",FN_MC!J222)</f>
        <v>*</v>
      </c>
      <c r="N217" s="173" t="str">
        <f>IF(FN_MC!K222="","*",FN_MC!K222)</f>
        <v>*</v>
      </c>
      <c r="O217" s="17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86" t="str">
        <f>IF(FN_MC!N223="","*",FN_MC!N223)</f>
        <v>-</v>
      </c>
      <c r="M218" s="97" t="str">
        <f>IF(FN_MC!J223="","*",FN_MC!J223)</f>
        <v>*</v>
      </c>
      <c r="N218" s="173" t="str">
        <f>IF(FN_MC!K223="","*",FN_MC!K223)</f>
        <v>*</v>
      </c>
      <c r="O218" s="17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86" t="str">
        <f>IF(FN_MC!N224="","*",FN_MC!N224)</f>
        <v>-</v>
      </c>
      <c r="M219" s="97" t="str">
        <f>IF(FN_MC!J224="","*",FN_MC!J224)</f>
        <v>*</v>
      </c>
      <c r="N219" s="173" t="str">
        <f>IF(FN_MC!K224="","*",FN_MC!K224)</f>
        <v>*</v>
      </c>
      <c r="O219" s="17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86" t="str">
        <f>IF(FN_MC!N225="","*",FN_MC!N225)</f>
        <v>-</v>
      </c>
      <c r="M220" s="97" t="str">
        <f>IF(FN_MC!J225="","*",FN_MC!J225)</f>
        <v>*</v>
      </c>
      <c r="N220" s="173" t="str">
        <f>IF(FN_MC!K225="","*",FN_MC!K225)</f>
        <v>*</v>
      </c>
      <c r="O220" s="17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86" t="str">
        <f>IF(FN_MC!N226="","*",FN_MC!N226)</f>
        <v>-</v>
      </c>
      <c r="M221" s="97" t="str">
        <f>IF(FN_MC!J226="","*",FN_MC!J226)</f>
        <v>*</v>
      </c>
      <c r="N221" s="173" t="str">
        <f>IF(FN_MC!K226="","*",FN_MC!K226)</f>
        <v>*</v>
      </c>
      <c r="O221" s="17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86" t="str">
        <f>IF(FN_MC!N227="","*",FN_MC!N227)</f>
        <v>-</v>
      </c>
      <c r="M222" s="97" t="str">
        <f>IF(FN_MC!J227="","*",FN_MC!J227)</f>
        <v>*</v>
      </c>
      <c r="N222" s="173" t="str">
        <f>IF(FN_MC!K227="","*",FN_MC!K227)</f>
        <v>*</v>
      </c>
      <c r="O222" s="17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86" t="str">
        <f>IF(FN_MC!N228="","*",FN_MC!N228)</f>
        <v>-</v>
      </c>
      <c r="M223" s="97" t="str">
        <f>IF(FN_MC!J228="","*",FN_MC!J228)</f>
        <v>*</v>
      </c>
      <c r="N223" s="173" t="str">
        <f>IF(FN_MC!K228="","*",FN_MC!K228)</f>
        <v>*</v>
      </c>
      <c r="O223" s="17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86" t="str">
        <f>IF(FN_MC!N229="","*",FN_MC!N229)</f>
        <v>-</v>
      </c>
      <c r="M224" s="97" t="str">
        <f>IF(FN_MC!J229="","*",FN_MC!J229)</f>
        <v>*</v>
      </c>
      <c r="N224" s="173" t="str">
        <f>IF(FN_MC!K229="","*",FN_MC!K229)</f>
        <v>*</v>
      </c>
      <c r="O224" s="17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86" t="str">
        <f>IF(FN_MC!N230="","*",FN_MC!N230)</f>
        <v>-</v>
      </c>
      <c r="M225" s="97" t="str">
        <f>IF(FN_MC!J230="","*",FN_MC!J230)</f>
        <v>*</v>
      </c>
      <c r="N225" s="173" t="str">
        <f>IF(FN_MC!K230="","*",FN_MC!K230)</f>
        <v>*</v>
      </c>
      <c r="O225" s="17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86" t="str">
        <f>IF(FN_MC!N231="","*",FN_MC!N231)</f>
        <v>-</v>
      </c>
      <c r="M226" s="97" t="str">
        <f>IF(FN_MC!J231="","*",FN_MC!J231)</f>
        <v>*</v>
      </c>
      <c r="N226" s="173" t="str">
        <f>IF(FN_MC!K231="","*",FN_MC!K231)</f>
        <v>*</v>
      </c>
      <c r="O226" s="17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86" t="str">
        <f>IF(FN_MC!N232="","*",FN_MC!N232)</f>
        <v>-</v>
      </c>
      <c r="M227" s="97" t="str">
        <f>IF(FN_MC!J232="","*",FN_MC!J232)</f>
        <v>*</v>
      </c>
      <c r="N227" s="173" t="str">
        <f>IF(FN_MC!K232="","*",FN_MC!K232)</f>
        <v>*</v>
      </c>
      <c r="O227" s="17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86" t="str">
        <f>IF(FN_MC!N233="","*",FN_MC!N233)</f>
        <v>-</v>
      </c>
      <c r="M228" s="97" t="str">
        <f>IF(FN_MC!J233="","*",FN_MC!J233)</f>
        <v>*</v>
      </c>
      <c r="N228" s="173" t="str">
        <f>IF(FN_MC!K233="","*",FN_MC!K233)</f>
        <v>*</v>
      </c>
      <c r="O228" s="17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86" t="str">
        <f>IF(FN_MC!N234="","*",FN_MC!N234)</f>
        <v>-</v>
      </c>
      <c r="M229" s="97" t="str">
        <f>IF(FN_MC!J234="","*",FN_MC!J234)</f>
        <v>*</v>
      </c>
      <c r="N229" s="173" t="str">
        <f>IF(FN_MC!K234="","*",FN_MC!K234)</f>
        <v>*</v>
      </c>
      <c r="O229" s="17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86" t="str">
        <f>IF(FN_MC!N235="","*",FN_MC!N235)</f>
        <v>-</v>
      </c>
      <c r="M230" s="97" t="str">
        <f>IF(FN_MC!J235="","*",FN_MC!J235)</f>
        <v>*</v>
      </c>
      <c r="N230" s="173" t="str">
        <f>IF(FN_MC!K235="","*",FN_MC!K235)</f>
        <v>*</v>
      </c>
      <c r="O230" s="17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86" t="str">
        <f>IF(FN_MC!N236="","*",FN_MC!N236)</f>
        <v>-</v>
      </c>
      <c r="M231" s="97" t="str">
        <f>IF(FN_MC!J236="","*",FN_MC!J236)</f>
        <v>*</v>
      </c>
      <c r="N231" s="173" t="str">
        <f>IF(FN_MC!K236="","*",FN_MC!K236)</f>
        <v>*</v>
      </c>
      <c r="O231" s="17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86" t="str">
        <f>IF(FN_MC!N237="","*",FN_MC!N237)</f>
        <v>-</v>
      </c>
      <c r="M232" s="97" t="str">
        <f>IF(FN_MC!J237="","*",FN_MC!J237)</f>
        <v>*</v>
      </c>
      <c r="N232" s="173" t="str">
        <f>IF(FN_MC!K237="","*",FN_MC!K237)</f>
        <v>*</v>
      </c>
      <c r="O232" s="17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86" t="str">
        <f>IF(FN_MC!N238="","*",FN_MC!N238)</f>
        <v>-</v>
      </c>
      <c r="M233" s="97" t="str">
        <f>IF(FN_MC!J238="","*",FN_MC!J238)</f>
        <v>*</v>
      </c>
      <c r="N233" s="173" t="str">
        <f>IF(FN_MC!K238="","*",FN_MC!K238)</f>
        <v>*</v>
      </c>
      <c r="O233" s="17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86" t="str">
        <f>IF(FN_MC!N239="","*",FN_MC!N239)</f>
        <v>-</v>
      </c>
      <c r="M234" s="97" t="str">
        <f>IF(FN_MC!J239="","*",FN_MC!J239)</f>
        <v>*</v>
      </c>
      <c r="N234" s="173" t="str">
        <f>IF(FN_MC!K239="","*",FN_MC!K239)</f>
        <v>*</v>
      </c>
      <c r="O234" s="17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86" t="str">
        <f>IF(FN_MC!N240="","*",FN_MC!N240)</f>
        <v>-</v>
      </c>
      <c r="M235" s="97" t="str">
        <f>IF(FN_MC!J240="","*",FN_MC!J240)</f>
        <v>*</v>
      </c>
      <c r="N235" s="173" t="str">
        <f>IF(FN_MC!K240="","*",FN_MC!K240)</f>
        <v>*</v>
      </c>
      <c r="O235" s="17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86" t="str">
        <f>IF(FN_MC!N241="","*",FN_MC!N241)</f>
        <v>-</v>
      </c>
      <c r="M236" s="97" t="str">
        <f>IF(FN_MC!J241="","*",FN_MC!J241)</f>
        <v>*</v>
      </c>
      <c r="N236" s="173" t="str">
        <f>IF(FN_MC!K241="","*",FN_MC!K241)</f>
        <v>*</v>
      </c>
      <c r="O236" s="17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86" t="str">
        <f>IF(FN_MC!N242="","*",FN_MC!N242)</f>
        <v>-</v>
      </c>
      <c r="M237" s="97" t="str">
        <f>IF(FN_MC!J242="","*",FN_MC!J242)</f>
        <v>*</v>
      </c>
      <c r="N237" s="173" t="str">
        <f>IF(FN_MC!K242="","*",FN_MC!K242)</f>
        <v>*</v>
      </c>
      <c r="O237" s="17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86" t="str">
        <f>IF(FN_MC!N243="","*",FN_MC!N243)</f>
        <v>-</v>
      </c>
      <c r="M238" s="97" t="str">
        <f>IF(FN_MC!J243="","*",FN_MC!J243)</f>
        <v>*</v>
      </c>
      <c r="N238" s="173" t="str">
        <f>IF(FN_MC!K243="","*",FN_MC!K243)</f>
        <v>*</v>
      </c>
      <c r="O238" s="17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86" t="str">
        <f>IF(FN_MC!N244="","*",FN_MC!N244)</f>
        <v>-</v>
      </c>
      <c r="M239" s="97" t="str">
        <f>IF(FN_MC!J244="","*",FN_MC!J244)</f>
        <v>*</v>
      </c>
      <c r="N239" s="173" t="str">
        <f>IF(FN_MC!K244="","*",FN_MC!K244)</f>
        <v>*</v>
      </c>
      <c r="O239" s="17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86" t="str">
        <f>IF(FN_MC!N245="","*",FN_MC!N245)</f>
        <v>-</v>
      </c>
      <c r="M240" s="97" t="str">
        <f>IF(FN_MC!J245="","*",FN_MC!J245)</f>
        <v>*</v>
      </c>
      <c r="N240" s="173" t="str">
        <f>IF(FN_MC!K245="","*",FN_MC!K245)</f>
        <v>*</v>
      </c>
      <c r="O240" s="17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86" t="str">
        <f>IF(FN_MC!N246="","*",FN_MC!N246)</f>
        <v>-</v>
      </c>
      <c r="M241" s="97" t="str">
        <f>IF(FN_MC!J246="","*",FN_MC!J246)</f>
        <v>*</v>
      </c>
      <c r="N241" s="173" t="str">
        <f>IF(FN_MC!K246="","*",FN_MC!K246)</f>
        <v>*</v>
      </c>
      <c r="O241" s="17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86" t="str">
        <f>IF(FN_MC!N247="","*",FN_MC!N247)</f>
        <v>-</v>
      </c>
      <c r="M242" s="97" t="str">
        <f>IF(FN_MC!J247="","*",FN_MC!J247)</f>
        <v>*</v>
      </c>
      <c r="N242" s="173" t="str">
        <f>IF(FN_MC!K247="","*",FN_MC!K247)</f>
        <v>*</v>
      </c>
      <c r="O242" s="17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86" t="str">
        <f>IF(FN_MC!N248="","*",FN_MC!N248)</f>
        <v>-</v>
      </c>
      <c r="M243" s="97" t="str">
        <f>IF(FN_MC!J248="","*",FN_MC!J248)</f>
        <v>*</v>
      </c>
      <c r="N243" s="173" t="str">
        <f>IF(FN_MC!K248="","*",FN_MC!K248)</f>
        <v>*</v>
      </c>
      <c r="O243" s="17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*</v>
      </c>
      <c r="C244" s="95" t="str">
        <f>IF(FN_MC!Z237="","*",FN_MC!Z237)</f>
        <v>*</v>
      </c>
      <c r="D244" s="96" t="str">
        <f>IF(FN_MC!S237="","*",FN_MC!S237)</f>
        <v>-</v>
      </c>
      <c r="E244" s="96" t="str">
        <f>IF(FN_MC!T237="","*",FN_MC!T237)</f>
        <v>-</v>
      </c>
      <c r="F244" s="96" t="str">
        <f>IF(FN_MC!B237="","*",FN_MC!B237)</f>
        <v>*</v>
      </c>
      <c r="G244" s="96" t="str">
        <f>IF(FN_MC!D237="","*",FN_MC!D237)</f>
        <v>*</v>
      </c>
      <c r="H244" s="96" t="str">
        <f>IF(FN_MC!F237="","*",FN_MC!F237)</f>
        <v>*</v>
      </c>
      <c r="I244" s="96" t="str">
        <f>IF(FN_MC!H237="","*",FN_MC!H237)</f>
        <v>*</v>
      </c>
      <c r="J244" s="96" t="str">
        <f>IF(FN_MC!I237="","*",FN_MC!I237)</f>
        <v>*</v>
      </c>
      <c r="K244" s="96" t="str">
        <f>IF(FN_MC!M237="","*",FN_MC!M237)</f>
        <v>-</v>
      </c>
      <c r="L244" s="186" t="str">
        <f>IF(FN_MC!N237="","*",FN_MC!N237)</f>
        <v>-</v>
      </c>
      <c r="M244" s="97" t="str">
        <f>IF(FN_MC!J237="","*",FN_MC!J237)</f>
        <v>*</v>
      </c>
      <c r="N244" s="173" t="str">
        <f>IF(FN_MC!K237="","*",FN_MC!K237)</f>
        <v>*</v>
      </c>
      <c r="O244" s="173" t="str">
        <f>IF(FN_MC!L237="","*",FN_MC!L237)</f>
        <v>-</v>
      </c>
      <c r="P244" s="107" t="str">
        <f>IF(FN_MC!O237="","*",FN_MC!O237)</f>
        <v>*</v>
      </c>
      <c r="Q244" s="107" t="str">
        <f>IF(FN_MC!P237="","*",FN_MC!P237)</f>
        <v>*</v>
      </c>
      <c r="R244" s="96" t="str">
        <f>IF(FN_MC!Q237="","*",CONCATENATE(FN_MC!Q237," ",FN_MC!R237))</f>
        <v>*</v>
      </c>
      <c r="S244" s="96" t="str">
        <f>IF(FN_MC!V237="","*",FN_MC!V237)</f>
        <v>*</v>
      </c>
      <c r="T244" s="96" t="str">
        <f>IF(FN_MC!W237="","*",FN_MC!W237)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-</v>
      </c>
      <c r="E763" s="96" t="str">
        <f>IF(FN_MC!T756="","*",FN_MC!T756)</f>
        <v>-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-</v>
      </c>
      <c r="L763" s="186" t="str">
        <f>IF(FN_MC!N756="","*",FN_MC!N756)</f>
        <v>-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-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-</v>
      </c>
      <c r="E764" s="96" t="str">
        <f>IF(FN_MC!T757="","*",FN_MC!T757)</f>
        <v>-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-</v>
      </c>
      <c r="L764" s="186" t="str">
        <f>IF(FN_MC!N757="","*",FN_MC!N757)</f>
        <v>-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-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-</v>
      </c>
      <c r="E765" s="96" t="str">
        <f>IF(FN_MC!T758="","*",FN_MC!T758)</f>
        <v>-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-</v>
      </c>
      <c r="L765" s="186" t="str">
        <f>IF(FN_MC!N758="","*",FN_MC!N758)</f>
        <v>-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-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-</v>
      </c>
      <c r="E766" s="96" t="str">
        <f>IF(FN_MC!T759="","*",FN_MC!T759)</f>
        <v>-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-</v>
      </c>
      <c r="L766" s="186" t="str">
        <f>IF(FN_MC!N759="","*",FN_MC!N759)</f>
        <v>-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-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-</v>
      </c>
      <c r="E767" s="96" t="str">
        <f>IF(FN_MC!T760="","*",FN_MC!T760)</f>
        <v>-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-</v>
      </c>
      <c r="L767" s="186" t="str">
        <f>IF(FN_MC!N760="","*",FN_MC!N760)</f>
        <v>-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-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-</v>
      </c>
      <c r="E768" s="96" t="str">
        <f>IF(FN_MC!T761="","*",FN_MC!T761)</f>
        <v>-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-</v>
      </c>
      <c r="L768" s="186" t="str">
        <f>IF(FN_MC!N761="","*",FN_MC!N761)</f>
        <v>-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-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-</v>
      </c>
      <c r="E769" s="96" t="str">
        <f>IF(FN_MC!T762="","*",FN_MC!T762)</f>
        <v>-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-</v>
      </c>
      <c r="L769" s="186" t="str">
        <f>IF(FN_MC!N762="","*",FN_MC!N762)</f>
        <v>-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-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-</v>
      </c>
      <c r="E770" s="96" t="str">
        <f>IF(FN_MC!T763="","*",FN_MC!T763)</f>
        <v>-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-</v>
      </c>
      <c r="L770" s="186" t="str">
        <f>IF(FN_MC!N763="","*",FN_MC!N763)</f>
        <v>-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-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-</v>
      </c>
      <c r="E771" s="96" t="str">
        <f>IF(FN_MC!T764="","*",FN_MC!T764)</f>
        <v>-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-</v>
      </c>
      <c r="L771" s="186" t="str">
        <f>IF(FN_MC!N764="","*",FN_MC!N764)</f>
        <v>-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-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-</v>
      </c>
      <c r="E772" s="96" t="str">
        <f>IF(FN_MC!T765="","*",FN_MC!T765)</f>
        <v>-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-</v>
      </c>
      <c r="L772" s="186" t="str">
        <f>IF(FN_MC!N765="","*",FN_MC!N765)</f>
        <v>-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-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-</v>
      </c>
      <c r="E773" s="96" t="str">
        <f>IF(FN_MC!T766="","*",FN_MC!T766)</f>
        <v>-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-</v>
      </c>
      <c r="L773" s="186" t="str">
        <f>IF(FN_MC!N766="","*",FN_MC!N766)</f>
        <v>-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-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-</v>
      </c>
      <c r="E774" s="96" t="str">
        <f>IF(FN_MC!T767="","*",FN_MC!T767)</f>
        <v>-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-</v>
      </c>
      <c r="L774" s="186" t="str">
        <f>IF(FN_MC!N767="","*",FN_MC!N767)</f>
        <v>-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-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-</v>
      </c>
      <c r="E775" s="96" t="str">
        <f>IF(FN_MC!T768="","*",FN_MC!T768)</f>
        <v>-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-</v>
      </c>
      <c r="L775" s="186" t="str">
        <f>IF(FN_MC!N768="","*",FN_MC!N768)</f>
        <v>-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-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-</v>
      </c>
      <c r="E776" s="96" t="str">
        <f>IF(FN_MC!T769="","*",FN_MC!T769)</f>
        <v>-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-</v>
      </c>
      <c r="L776" s="186" t="str">
        <f>IF(FN_MC!N769="","*",FN_MC!N769)</f>
        <v>-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-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-</v>
      </c>
      <c r="E777" s="96" t="str">
        <f>IF(FN_MC!T770="","*",FN_MC!T770)</f>
        <v>-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-</v>
      </c>
      <c r="L777" s="186" t="str">
        <f>IF(FN_MC!N770="","*",FN_MC!N770)</f>
        <v>-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-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-</v>
      </c>
      <c r="E778" s="96" t="str">
        <f>IF(FN_MC!T771="","*",FN_MC!T771)</f>
        <v>-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-</v>
      </c>
      <c r="L778" s="186" t="str">
        <f>IF(FN_MC!N771="","*",FN_MC!N771)</f>
        <v>-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-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-</v>
      </c>
      <c r="E779" s="96" t="str">
        <f>IF(FN_MC!T772="","*",FN_MC!T772)</f>
        <v>-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-</v>
      </c>
      <c r="L779" s="186" t="str">
        <f>IF(FN_MC!N772="","*",FN_MC!N772)</f>
        <v>-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-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-</v>
      </c>
      <c r="E780" s="96" t="str">
        <f>IF(FN_MC!T773="","*",FN_MC!T773)</f>
        <v>-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-</v>
      </c>
      <c r="L780" s="186" t="str">
        <f>IF(FN_MC!N773="","*",FN_MC!N773)</f>
        <v>-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-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-</v>
      </c>
      <c r="E781" s="96" t="str">
        <f>IF(FN_MC!T774="","*",FN_MC!T774)</f>
        <v>-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-</v>
      </c>
      <c r="L781" s="186" t="str">
        <f>IF(FN_MC!N774="","*",FN_MC!N774)</f>
        <v>-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-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-</v>
      </c>
      <c r="E782" s="96" t="str">
        <f>IF(FN_MC!T775="","*",FN_MC!T775)</f>
        <v>-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-</v>
      </c>
      <c r="L782" s="186" t="str">
        <f>IF(FN_MC!N775="","*",FN_MC!N775)</f>
        <v>-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-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T908"/>
      <c r="U908" s="216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0" t="s">
        <v>1700</v>
      </c>
      <c r="C2" s="260"/>
      <c r="D2" s="260"/>
      <c r="E2" s="260"/>
      <c r="F2" s="260"/>
      <c r="G2" s="260"/>
    </row>
    <row r="3" spans="2:7">
      <c r="B3" s="261"/>
      <c r="C3" s="261"/>
      <c r="D3" s="261"/>
      <c r="E3" s="261"/>
      <c r="F3" s="261"/>
      <c r="G3" s="261"/>
    </row>
    <row r="4" spans="2:7" ht="40.5">
      <c r="B4" s="181" t="s">
        <v>1701</v>
      </c>
      <c r="C4" s="181" t="s">
        <v>1702</v>
      </c>
      <c r="D4" s="181" t="s">
        <v>1703</v>
      </c>
      <c r="E4" s="181" t="s">
        <v>1704</v>
      </c>
      <c r="F4" s="181" t="s">
        <v>366</v>
      </c>
      <c r="G4" s="181" t="s">
        <v>1705</v>
      </c>
    </row>
    <row r="5" spans="2:7">
      <c r="B5" s="182" t="s">
        <v>1706</v>
      </c>
      <c r="C5" s="182">
        <v>309525</v>
      </c>
      <c r="D5" s="182" t="s">
        <v>1707</v>
      </c>
      <c r="E5" s="182" t="s">
        <v>249</v>
      </c>
      <c r="F5" s="182" t="s">
        <v>1708</v>
      </c>
      <c r="G5" s="183">
        <v>46296</v>
      </c>
    </row>
    <row r="6" spans="2:7">
      <c r="B6" s="182" t="s">
        <v>1709</v>
      </c>
      <c r="C6" s="182">
        <v>257410</v>
      </c>
      <c r="D6" s="182" t="s">
        <v>1710</v>
      </c>
      <c r="E6" s="182" t="s">
        <v>249</v>
      </c>
      <c r="F6" s="182" t="s">
        <v>1708</v>
      </c>
      <c r="G6" s="183"/>
    </row>
    <row r="7" spans="2:7">
      <c r="B7" s="182" t="s">
        <v>1484</v>
      </c>
      <c r="C7" s="182">
        <v>256875</v>
      </c>
      <c r="D7" s="182" t="s">
        <v>1711</v>
      </c>
      <c r="E7" s="182" t="s">
        <v>249</v>
      </c>
      <c r="F7" s="182" t="s">
        <v>1708</v>
      </c>
      <c r="G7" s="183">
        <v>46296</v>
      </c>
    </row>
    <row r="8" spans="2:7">
      <c r="B8" s="182" t="s">
        <v>1712</v>
      </c>
      <c r="C8" s="182">
        <v>257278</v>
      </c>
      <c r="D8" s="182" t="s">
        <v>1713</v>
      </c>
      <c r="E8" s="182" t="s">
        <v>240</v>
      </c>
      <c r="F8" s="182" t="s">
        <v>1714</v>
      </c>
      <c r="G8" s="183">
        <v>46235</v>
      </c>
    </row>
    <row r="9" spans="2:7">
      <c r="B9" s="182" t="s">
        <v>1715</v>
      </c>
      <c r="C9" s="182">
        <v>261794</v>
      </c>
      <c r="D9" s="182" t="s">
        <v>1716</v>
      </c>
      <c r="E9" s="182" t="s">
        <v>240</v>
      </c>
      <c r="F9" s="182" t="s">
        <v>1714</v>
      </c>
      <c r="G9" s="183">
        <v>46082</v>
      </c>
    </row>
    <row r="10" spans="2:7">
      <c r="B10" s="182" t="s">
        <v>1717</v>
      </c>
      <c r="C10" s="182">
        <v>257033</v>
      </c>
      <c r="D10" s="182" t="s">
        <v>1718</v>
      </c>
      <c r="E10" s="182" t="s">
        <v>240</v>
      </c>
      <c r="F10" s="182" t="s">
        <v>480</v>
      </c>
      <c r="G10" s="182" t="s">
        <v>1719</v>
      </c>
    </row>
    <row r="11" spans="2:7">
      <c r="B11" s="182" t="s">
        <v>1720</v>
      </c>
      <c r="C11" s="182">
        <v>396578</v>
      </c>
      <c r="D11" s="182" t="s">
        <v>1721</v>
      </c>
      <c r="E11" s="182" t="s">
        <v>240</v>
      </c>
      <c r="F11" s="182" t="s">
        <v>480</v>
      </c>
      <c r="G11" s="182" t="s">
        <v>1719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2" t="s">
        <v>1722</v>
      </c>
      <c r="D5" s="263"/>
      <c r="E5" s="263"/>
      <c r="F5" s="263"/>
      <c r="G5" s="263"/>
      <c r="H5" s="263"/>
      <c r="I5" s="263"/>
      <c r="J5" s="264"/>
      <c r="K5" s="265" t="s">
        <v>1723</v>
      </c>
      <c r="L5" s="266"/>
      <c r="M5" s="266"/>
      <c r="N5" s="266"/>
      <c r="O5" s="267" t="s">
        <v>1724</v>
      </c>
      <c r="P5" s="268"/>
      <c r="Q5" s="269"/>
    </row>
    <row r="6" spans="1:17" s="81" customFormat="1" ht="15.75" customHeight="1">
      <c r="A6" s="75" t="s">
        <v>1698</v>
      </c>
      <c r="B6" s="82" t="s">
        <v>1697</v>
      </c>
      <c r="C6" s="83" t="s">
        <v>1212</v>
      </c>
      <c r="D6" s="84" t="s">
        <v>1213</v>
      </c>
      <c r="E6" s="83" t="s">
        <v>1725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1726</v>
      </c>
      <c r="M6" s="116" t="s">
        <v>29</v>
      </c>
      <c r="N6" s="117" t="s">
        <v>1207</v>
      </c>
      <c r="O6" s="159" t="s">
        <v>1250</v>
      </c>
      <c r="P6" s="128"/>
      <c r="Q6" s="138" t="s">
        <v>1727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1</v>
      </c>
      <c r="P217" s="78"/>
      <c r="Q217" s="120" t="str">
        <f>IF($A$2=1,IF(FN_MC!BJ189="","*",FN_MC!BJ189),IF(FN_MC!BK189="","*",FN_MC!BK189))</f>
        <v>Vai tentar nova oportunidade as 13h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1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TIN</v>
      </c>
      <c r="H219" s="125">
        <f>IF(FN_MC!K191="","*",FN_MC!K191)</f>
        <v>108.19499999999999</v>
      </c>
      <c r="I219" s="110">
        <f>IF(FN_MC!O191="","*",FN_MC!O191)</f>
        <v>0.375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TIN</v>
      </c>
      <c r="M219" s="118">
        <f>IF(FN_MC!AP191="","*",FN_MC!AP191)</f>
        <v>108.19499999999999</v>
      </c>
      <c r="N219" s="118" t="str">
        <f>IF(FN_MC!AM191="","*",FN_MC!AM191)</f>
        <v>TIN</v>
      </c>
      <c r="O219" s="135">
        <f>FN_MC!BH191</f>
        <v>1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1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1</v>
      </c>
      <c r="P221" s="78"/>
      <c r="Q221" s="120" t="str">
        <f>IF($A$2=1,IF(FN_MC!BJ193="","*",FN_MC!BJ193),IF(FN_MC!BK193="","*",FN_MC!BK193))</f>
        <v>Intervalo das 08:52h as 12:00h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*</v>
      </c>
      <c r="G229" s="87" t="str">
        <f>IF(FN_MC!M201="","*",FN_MC!M201)</f>
        <v>TIQ-TSA</v>
      </c>
      <c r="H229" s="125">
        <f>IF(FN_MC!K201="","*",FN_MC!K201)</f>
        <v>617.79999999999995</v>
      </c>
      <c r="I229" s="110" t="str">
        <f>IF(FN_MC!O201="","*",FN_MC!O201)</f>
        <v>*</v>
      </c>
      <c r="J229" s="110" t="str">
        <f>IF(FN_MC!P201="","*",FN_MC!P201)</f>
        <v>*</v>
      </c>
      <c r="K229" s="118" t="str">
        <f>IF(FN_MC!AK201="","*",FN_MC!AK201)</f>
        <v>-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Contrato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 t="str">
        <f>IF(FN_MC!B209="","*",FN_MC!B209)</f>
        <v>*</v>
      </c>
      <c r="B235" s="86" t="str">
        <f>IF(FN_MC!X209="","*",FN_MC!X209)</f>
        <v>*</v>
      </c>
      <c r="C235" s="87" t="str">
        <f>IF(FN_MC!S209="","*",FN_MC!S209)</f>
        <v>-</v>
      </c>
      <c r="D235" s="87" t="str">
        <f>IF(FN_MC!T209="","*",FN_MC!T209)</f>
        <v>-</v>
      </c>
      <c r="E235" s="87" t="str">
        <f>IF(FN_MC!D209="","*",FN_MC!D209)</f>
        <v>*</v>
      </c>
      <c r="F235" s="87" t="str">
        <f>IF(FN_MC!H209="","*",FN_MC!H209)</f>
        <v>*</v>
      </c>
      <c r="G235" s="87" t="str">
        <f>IF(FN_MC!M209="","*",FN_MC!M209)</f>
        <v>-</v>
      </c>
      <c r="H235" s="125" t="str">
        <f>IF(FN_MC!K209="","*",FN_MC!K209)</f>
        <v>*</v>
      </c>
      <c r="I235" s="110" t="str">
        <f>IF(FN_MC!O209="","*",FN_MC!O209)</f>
        <v>*</v>
      </c>
      <c r="J235" s="110" t="str">
        <f>IF(FN_MC!P209="","*",FN_MC!P209)</f>
        <v>*</v>
      </c>
      <c r="K235" s="118" t="str">
        <f>IF(FN_MC!AK209="","*",FN_MC!AK209)</f>
        <v>-</v>
      </c>
      <c r="L235" s="118" t="str">
        <f>IF(FN_MC!AM209="","*",FN_MC!AM209)</f>
        <v>-</v>
      </c>
      <c r="M235" s="118" t="str">
        <f>IF(FN_MC!AP209="","*",FN_MC!AP209)</f>
        <v>-</v>
      </c>
      <c r="N235" s="118" t="str">
        <f>IF(FN_MC!AM209="","*",FN_MC!AM209)</f>
        <v>-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*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PPR1</v>
      </c>
      <c r="G243" s="87" t="str">
        <f>IF(FN_MC!M217="","*",FN_MC!M217)</f>
        <v>PPR</v>
      </c>
      <c r="H243" s="125">
        <f>IF(FN_MC!K217="","*",FN_MC!K217)</f>
        <v>1983.5429999999999</v>
      </c>
      <c r="I243" s="110">
        <f>IF(FN_MC!O217="","*",FN_MC!O217)</f>
        <v>0.4375</v>
      </c>
      <c r="J243" s="110">
        <f>IF(FN_MC!P217="","*",FN_MC!P217)</f>
        <v>4.1666666666666664E-2</v>
      </c>
      <c r="K243" s="118" t="str">
        <f>IF(FN_MC!AK217="","*",FN_MC!AK217)</f>
        <v>PPR1</v>
      </c>
      <c r="L243" s="118" t="str">
        <f>IF(FN_MC!AM217="","*",FN_MC!AM217)</f>
        <v>PPR</v>
      </c>
      <c r="M243" s="118">
        <f>IF(FN_MC!AP217="","*",FN_MC!AP217)</f>
        <v>1983.5429999999999</v>
      </c>
      <c r="N243" s="118" t="str">
        <f>IF(FN_MC!AM217="","*",FN_MC!AM217)</f>
        <v>PPR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*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*</v>
      </c>
      <c r="C245" s="87" t="str">
        <f>IF(FN_MC!S219="","*",FN_MC!S219)</f>
        <v>-</v>
      </c>
      <c r="D245" s="87" t="str">
        <f>IF(FN_MC!T219="","*",FN_MC!T219)</f>
        <v>-</v>
      </c>
      <c r="E245" s="87" t="str">
        <f>IF(FN_MC!D219="","*",FN_MC!D219)</f>
        <v>E18</v>
      </c>
      <c r="F245" s="87" t="str">
        <f>IF(FN_MC!H219="","*",FN_MC!H219)</f>
        <v>*</v>
      </c>
      <c r="G245" s="87" t="str">
        <f>IF(FN_MC!M219="","*",FN_MC!M219)</f>
        <v>-</v>
      </c>
      <c r="H245" s="125" t="str">
        <f>IF(FN_MC!K219="","*",FN_MC!K219)</f>
        <v>*</v>
      </c>
      <c r="I245" s="110" t="str">
        <f>IF(FN_MC!O219="","*",FN_MC!O219)</f>
        <v>*</v>
      </c>
      <c r="J245" s="110" t="str">
        <f>IF(FN_MC!P219="","*",FN_MC!P219)</f>
        <v>*</v>
      </c>
      <c r="K245" s="118" t="str">
        <f>IF(FN_MC!AK219="","*",FN_MC!AK219)</f>
        <v>-</v>
      </c>
      <c r="L245" s="118" t="str">
        <f>IF(FN_MC!AM219="","*",FN_MC!AM219)</f>
        <v>-</v>
      </c>
      <c r="M245" s="118" t="str">
        <f>IF(FN_MC!AP219="","*",FN_MC!AP219)</f>
        <v>-</v>
      </c>
      <c r="N245" s="118" t="str">
        <f>IF(FN_MC!AM219="","*",FN_MC!AM219)</f>
        <v>-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2026-02-18T15:55:16Z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