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49" documentId="8_{B6337239-1A00-434D-AAD0-422EA1FEB5AE}" xr6:coauthVersionLast="47" xr6:coauthVersionMax="47" xr10:uidLastSave="{228CE106-366D-4962-96E9-D1A1DFCE21A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Planilha2" sheetId="17" r:id="rId6"/>
    <sheet name="Planilha3" sheetId="18" r:id="rId7"/>
    <sheet name="Planilha4" sheetId="19" r:id="rId8"/>
    <sheet name="CONTROLE D" sheetId="11" r:id="rId9"/>
    <sheet name="CONTROLE D+1" sheetId="12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9" hidden="1">'CONTROLE D+1'!$A$2:$Y$3002</definedName>
    <definedName name="_xlnm._FilterDatabase" localSheetId="8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9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9" i="11" l="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S363" i="1" a="1"/>
  <c r="S363" i="1"/>
  <c r="D361" i="12" s="1"/>
  <c r="T363" i="1" a="1"/>
  <c r="T363" i="1"/>
  <c r="E361" i="12" s="1"/>
  <c r="G357" i="1"/>
  <c r="G358" i="1"/>
  <c r="G360" i="1"/>
  <c r="G361" i="1"/>
  <c r="G362" i="1"/>
  <c r="G363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G353" i="11" s="1"/>
  <c r="N353" i="1" a="1"/>
  <c r="N353" i="1" s="1"/>
  <c r="L351" i="12" s="1"/>
  <c r="R353" i="1"/>
  <c r="S353" i="1" a="1"/>
  <c r="S353" i="1" s="1"/>
  <c r="T353" i="1" a="1"/>
  <c r="T353" i="1" s="1"/>
  <c r="U353" i="1"/>
  <c r="AI353" i="1"/>
  <c r="BB353" i="1" s="1"/>
  <c r="AJ353" i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A361" i="1"/>
  <c r="C361" i="1"/>
  <c r="M361" i="1" a="1"/>
  <c r="M361" i="1" s="1"/>
  <c r="G361" i="11" s="1"/>
  <c r="N361" i="1" a="1"/>
  <c r="N361" i="1" s="1"/>
  <c r="L359" i="12" s="1"/>
  <c r="R361" i="1"/>
  <c r="U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363" i="1"/>
  <c r="C363" i="1"/>
  <c r="M363" i="1" a="1"/>
  <c r="M363" i="1" s="1"/>
  <c r="N363" i="1" a="1"/>
  <c r="N363" i="1" s="1"/>
  <c r="L361" i="12" s="1"/>
  <c r="R363" i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6" i="1" l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<sst xmlns="http://schemas.openxmlformats.org/spreadsheetml/2006/main" count="9660" uniqueCount="1962">
  <si>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</si>
  <si>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</si>
  <si>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</si>
  <si>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</si>
  <si>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</si>
  <si>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</si>
  <si>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</si>
  <si>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</si>
  <si>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</si>
  <si>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</si>
  <si>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</si>
  <si>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</si>
  <si>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</si>
  <si>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</si>
  <si>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</si>
  <si>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</si>
  <si>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</si>
  <si>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</si>
  <si>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</si>
  <si>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</si>
  <si>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</si>
  <si>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</si>
  <si>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</si>
  <si>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</si>
  <si>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</si>
  <si>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</si>
  <si>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</si>
  <si>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</si>
  <si>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</si>
  <si>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</si>
  <si>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</si>
  <si>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</si>
  <si>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</si>
  <si>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</si>
  <si>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</si>
  <si>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</si>
  <si>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</si>
  <si>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</si>
  <si>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</si>
  <si>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</si>
  <si>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</si>
  <si>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</si>
  <si>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</si>
  <si>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</si>
  <si>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</si>
  <si>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</si>
  <si>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</si>
  <si>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</si>
  <si>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</si>
  <si>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</si>
  <si>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</si>
  <si>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</si>
  <si>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</si>
  <si>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</si>
  <si>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</si>
  <si>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</si>
  <si>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</si>
  <si>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</si>
  <si>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</si>
  <si>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</si>
  <si>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</si>
  <si>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</si>
  <si>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</si>
  <si>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</si>
  <si>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</si>
  <si>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</si>
  <si>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</si>
  <si>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</si>
  <si>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</si>
  <si>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</si>
  <si>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</si>
  <si>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</si>
  <si>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</si>
  <si>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</si>
  <si>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</si>
  <si>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</si>
  <si>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</si>
  <si>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</si>
  <si>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</si>
  <si>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</si>
  <si>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</si>
  <si>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</si>
  <si>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</si>
  <si>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</si>
  <si>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</si>
  <si>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</si>
  <si>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</si>
  <si>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</si>
  <si>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</si>
  <si>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</si>
  <si>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</si>
  <si>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</si>
  <si>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</si>
  <si>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</si>
  <si>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</si>
  <si>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</si>
  <si>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</si>
  <si>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</si>
  <si>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</si>
  <si>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</si>
  <si>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</si>
  <si>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</si>
  <si>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</si>
  <si>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</si>
  <si>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</si>
  <si>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</si>
  <si>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</si>
  <si>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</si>
  <si>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</si>
  <si>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</si>
  <si>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</si>
  <si>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</si>
  <si>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</si>
  <si>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</si>
  <si>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</si>
  <si>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</si>
  <si>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</si>
  <si>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</si>
  <si>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</si>
  <si>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</si>
  <si>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</si>
  <si>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</si>
  <si>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</si>
  <si>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</si>
  <si>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</si>
  <si>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</si>
  <si>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</si>
  <si>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</si>
  <si>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</si>
  <si>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</si>
  <si>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</si>
  <si>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</si>
  <si>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</si>
  <si>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</si>
  <si>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</si>
  <si>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</si>
  <si>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</si>
  <si>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</si>
  <si>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</si>
  <si>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</si>
  <si>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</si>
  <si>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</si>
  <si>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</si>
  <si>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</si>
  <si>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</si>
  <si>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</si>
  <si>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</si>
  <si>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</si>
  <si>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</si>
  <si>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</si>
  <si>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</si>
  <si>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</si>
  <si>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</si>
  <si>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</si>
  <si>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</si>
  <si>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</si>
  <si>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</si>
  <si>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</si>
  <si>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</si>
  <si>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</si>
  <si>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</si>
  <si>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</si>
  <si>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</si>
  <si>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</si>
  <si>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</si>
  <si>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</si>
  <si>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</si>
  <si>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</si>
  <si>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</si>
  <si>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</si>
  <si>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</si>
  <si>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</si>
  <si>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</si>
  <si>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</si>
  <si>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</si>
  <si>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</si>
  <si>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</si>
  <si>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</si>
  <si>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</si>
  <si>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</si>
  <si>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</si>
  <si>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</si>
  <si>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</si>
  <si>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</si>
  <si>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</si>
  <si>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</si>
  <si>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</si>
  <si>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</si>
  <si>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</si>
  <si>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</si>
  <si>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</si>
  <si>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</si>
  <si>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</si>
  <si>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</si>
  <si>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</si>
  <si>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</si>
  <si>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</si>
  <si>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</si>
  <si>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</si>
  <si>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</si>
  <si>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</si>
  <si>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</si>
  <si>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</si>
  <si>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</si>
  <si>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</si>
  <si>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</si>
  <si>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</si>
  <si>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</si>
  <si>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</si>
  <si>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</si>
  <si>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</si>
  <si>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</si>
  <si>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</si>
  <si>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</si>
  <si>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</si>
  <si>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</si>
  <si>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</si>
  <si>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</si>
  <si>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</si>
  <si>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</si>
  <si>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</si>
  <si>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</si>
  <si>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</si>
  <si>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</si>
  <si>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</si>
  <si>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</si>
  <si>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</si>
  <si>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</si>
  <si>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</si>
  <si>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</si>
  <si>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</si>
  <si>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</si>
  <si>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</si>
  <si>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</si>
  <si>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</si>
  <si>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</si>
  <si>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</si>
  <si>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</si>
  <si>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</si>
  <si>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</si>
  <si>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</si>
  <si>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</si>
  <si>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</si>
  <si>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</si>
  <si>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</si>
  <si>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</si>
  <si>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</si>
  <si>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</si>
  <si>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</si>
  <si>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</si>
  <si>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</si>
  <si>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</si>
  <si>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</si>
  <si>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</si>
  <si>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</si>
  <si>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</si>
  <si>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</si>
  <si>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</si>
  <si>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</si>
  <si>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</si>
  <si>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</si>
  <si>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</si>
  <si>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</si>
  <si>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</si>
  <si>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</si>
  <si>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</si>
  <si>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</si>
  <si>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</si>
  <si>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</si>
  <si>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</si>
  <si>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</si>
  <si>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</si>
  <si>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</si>
  <si>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</si>
  <si>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</si>
  <si>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</si>
  <si>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</si>
  <si>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</si>
  <si>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</si>
  <si>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</si>
  <si>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</si>
  <si>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</si>
  <si>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</si>
  <si>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</si>
  <si>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</si>
  <si>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</si>
  <si>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</si>
  <si>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</si>
  <si>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</si>
  <si>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</si>
  <si>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</si>
  <si>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</si>
  <si>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</si>
  <si>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</si>
  <si>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</si>
  <si>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</si>
  <si>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</si>
  <si>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</si>
  <si>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</si>
  <si>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</si>
  <si>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</si>
  <si>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</si>
  <si>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</si>
  <si>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</si>
  <si>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</si>
  <si>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</si>
  <si>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</si>
  <si>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</si>
  <si>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</si>
  <si>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</si>
  <si>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</si>
  <si>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</si>
  <si>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</si>
  <si>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</si>
  <si>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</si>
  <si>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</si>
  <si>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</si>
  <si>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</si>
  <si>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</si>
  <si>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</si>
  <si>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</si>
  <si>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</si>
  <si>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</si>
  <si>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</si>
  <si>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</si>
  <si>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</si>
  <si>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</si>
  <si>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</si>
  <si>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</si>
  <si>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</si>
  <si>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</si>
  <si>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</si>
  <si>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</si>
  <si>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</si>
  <si>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</si>
  <si>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</si>
  <si>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</si>
  <si>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</si>
  <si>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</si>
  <si>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</si>
  <si>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</si>
  <si>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</si>
  <si>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</si>
  <si>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</si>
  <si>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</si>
  <si>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</si>
  <si>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</si>
  <si>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</si>
  <si>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</si>
  <si>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</si>
  <si>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</si>
  <si>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</si>
  <si>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</si>
  <si>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</si>
  <si>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</si>
  <si>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</si>
  <si>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</si>
  <si>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</si>
  <si>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</si>
  <si>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</si>
  <si>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</si>
  <si>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</si>
  <si>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</si>
  <si>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</si>
  <si>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</si>
  <si>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</si>
  <si>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</si>
  <si>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</si>
  <si>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</si>
  <si>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</si>
  <si>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</si>
  <si>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</si>
  <si>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</si>
  <si>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</si>
  <si>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</si>
  <si>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</si>
  <si>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</si>
  <si>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</si>
  <si>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</si>
  <si>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</si>
  <si>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</si>
  <si>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</si>
  <si>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</si>
  <si>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</si>
  <si>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</si>
  <si>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</si>
  <si>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</si>
  <si>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</si>
  <si>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</si>
  <si>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</si>
  <si>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</si>
  <si>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</si>
  <si>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</si>
  <si>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</si>
  <si>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</si>
  <si>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</si>
  <si>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</si>
  <si>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</si>
  <si>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</si>
  <si>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</si>
  <si>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</si>
  <si>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</si>
  <si>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</si>
  <si>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</si>
  <si>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</si>
  <si>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</si>
  <si>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</si>
  <si>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</si>
  <si>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</si>
  <si>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</si>
  <si>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</si>
  <si>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</si>
  <si>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</si>
  <si>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</si>
  <si>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</si>
  <si>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</si>
  <si>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</si>
  <si>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</si>
  <si>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</si>
  <si>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</si>
  <si>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</si>
  <si>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</si>
  <si>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</si>
  <si>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</si>
  <si>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</si>
  <si>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</si>
  <si>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</si>
  <si>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</si>
  <si>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</si>
  <si>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</si>
  <si>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</si>
  <si>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</si>
  <si>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</si>
  <si>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</si>
  <si>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</si>
  <si>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</si>
  <si>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</si>
  <si>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</si>
  <si>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</si>
  <si>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</si>
  <si>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</si>
  <si>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</si>
  <si>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</si>
  <si>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</si>
  <si>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</si>
  <si>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</si>
  <si>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</si>
  <si>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</si>
  <si>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</si>
  <si>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</si>
  <si>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</si>
  <si>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</si>
  <si>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</si>
  <si>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</si>
  <si>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</si>
  <si>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</si>
  <si>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</si>
  <si>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</si>
  <si>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</si>
  <si>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</si>
  <si>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</si>
  <si>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</si>
  <si>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</si>
  <si>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</si>
  <si>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</si>
  <si>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</si>
  <si>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</si>
  <si>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</si>
  <si>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</si>
  <si>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</si>
  <si>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</si>
  <si>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</si>
  <si>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</si>
  <si>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</si>
  <si>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</si>
  <si>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</si>
  <si>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</si>
  <si>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</si>
  <si>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</si>
  <si>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</si>
  <si>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</si>
  <si>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</si>
  <si>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</si>
  <si>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</si>
  <si>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</si>
  <si>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</si>
  <si>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</si>
  <si>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</si>
  <si>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</si>
  <si>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</si>
  <si>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</si>
  <si>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</si>
  <si>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</si>
  <si>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</si>
  <si>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</si>
  <si>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</si>
  <si>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</si>
  <si>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</si>
  <si>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</si>
  <si>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</si>
  <si>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</si>
  <si>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</si>
  <si>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</si>
  <si>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</si>
  <si>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</si>
  <si>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</si>
  <si>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</si>
  <si>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</si>
  <si>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</si>
  <si>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</si>
  <si>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</si>
  <si>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</si>
  <si>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</si>
  <si>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</si>
  <si>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</si>
  <si>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</si>
  <si>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</si>
  <si>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</si>
  <si>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</si>
  <si>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</si>
  <si>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</si>
  <si>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</si>
  <si>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</si>
  <si>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</si>
  <si>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</si>
  <si>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</si>
  <si>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</si>
  <si>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</si>
  <si>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</si>
  <si>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</si>
  <si>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</si>
  <si>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</si>
  <si>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</si>
  <si>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</si>
  <si>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</si>
  <si>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</si>
  <si>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</si>
  <si>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</si>
  <si>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</si>
  <si>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</si>
  <si>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</si>
  <si>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</si>
  <si>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</si>
  <si>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</si>
  <si>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</si>
  <si>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</si>
  <si>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</si>
  <si>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</si>
  <si>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</si>
  <si>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</si>
  <si>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</si>
  <si>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</si>
  <si>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</si>
  <si>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</si>
  <si>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</si>
  <si>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</si>
  <si>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</si>
  <si>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</si>
  <si>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</si>
  <si>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</si>
  <si>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</si>
  <si>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</si>
  <si>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</si>
  <si>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</si>
  <si>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</si>
  <si>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</si>
  <si>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</si>
  <si>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</si>
  <si>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</si>
  <si>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</si>
  <si>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</si>
  <si>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</si>
  <si>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</si>
  <si>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</si>
  <si>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</si>
  <si>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</si>
  <si>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</si>
  <si>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</si>
  <si>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</si>
  <si>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</si>
  <si>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</si>
  <si>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</si>
  <si>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</si>
  <si>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</si>
  <si>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</si>
  <si>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</si>
  <si>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</si>
  <si>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</si>
  <si>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</si>
  <si>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</si>
  <si>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</si>
  <si>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</si>
  <si>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</si>
  <si>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</si>
  <si>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</si>
  <si>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</si>
  <si>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</si>
  <si>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</si>
  <si>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</si>
  <si>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</si>
  <si>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</si>
  <si>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</si>
  <si>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</si>
  <si>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</si>
  <si>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</si>
  <si>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</si>
  <si>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</si>
  <si>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</si>
  <si>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</si>
  <si>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</si>
  <si>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</si>
  <si>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</si>
  <si>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</si>
  <si>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</si>
  <si>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</si>
  <si>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</si>
  <si>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</si>
  <si>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</si>
  <si>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</si>
  <si>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</si>
  <si>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</si>
  <si>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</si>
  <si>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</si>
  <si>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</si>
  <si>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</si>
  <si>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</si>
  <si>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</si>
  <si>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</si>
  <si>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</si>
  <si>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</si>
  <si>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</si>
  <si>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</si>
  <si>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</si>
  <si>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</si>
  <si>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</si>
  <si>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</si>
  <si>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</si>
  <si>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</si>
  <si>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</si>
  <si>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</si>
  <si>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</si>
  <si>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</si>
  <si>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</si>
  <si>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</si>
  <si>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</si>
  <si>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</si>
  <si>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</si>
  <si>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</si>
  <si>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</si>
  <si>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</si>
  <si>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</si>
  <si>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</si>
  <si>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</si>
  <si>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</si>
  <si>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</si>
  <si>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</si>
  <si>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</si>
  <si>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</si>
  <si>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</si>
  <si>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</si>
  <si>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</si>
  <si>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</si>
  <si>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</si>
  <si>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</si>
  <si>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</si>
  <si>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</si>
  <si>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</si>
  <si>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</si>
  <si>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</si>
  <si>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</si>
  <si>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</si>
  <si>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</si>
  <si>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</si>
  <si>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</si>
  <si>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</si>
  <si>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</si>
  <si>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</si>
  <si>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</si>
  <si>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</si>
  <si>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</si>
  <si>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</si>
  <si>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</si>
  <si>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</si>
  <si>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</si>
  <si>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</si>
  <si>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</si>
  <si>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</si>
  <si>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</si>
  <si>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</si>
  <si>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</si>
  <si>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</si>
  <si>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</si>
  <si>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</si>
  <si>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</si>
  <si>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</si>
  <si>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</si>
  <si>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</si>
  <si>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</si>
  <si>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</si>
  <si>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</si>
  <si>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</si>
  <si>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</si>
  <si>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</si>
  <si>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</si>
  <si>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</si>
  <si>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</si>
  <si>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</si>
  <si>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</si>
  <si>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</si>
  <si>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</si>
  <si>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</si>
  <si>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</si>
  <si>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</si>
  <si>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</si>
  <si>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</si>
  <si>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</si>
  <si>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</si>
  <si>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</si>
  <si>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</si>
  <si>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</si>
  <si>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</si>
  <si>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</si>
  <si>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</si>
  <si>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</si>
  <si>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</si>
  <si>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</si>
  <si>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</si>
  <si>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</si>
  <si>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</si>
  <si>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</si>
  <si>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</si>
  <si>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</si>
  <si>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</si>
  <si>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</si>
  <si>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</si>
  <si>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</si>
  <si>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</si>
  <si>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</si>
  <si>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</si>
  <si>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</si>
  <si>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</si>
  <si>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</si>
  <si>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</si>
  <si>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</si>
  <si>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</si>
  <si>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</si>
  <si>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</si>
  <si>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</si>
  <si>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</si>
  <si>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</si>
  <si>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</si>
  <si>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</si>
  <si>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</si>
  <si>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</si>
  <si>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</si>
  <si>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</si>
  <si>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</si>
  <si>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</si>
  <si>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</si>
  <si>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</si>
  <si>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</si>
  <si>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</si>
  <si>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</si>
  <si>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</si>
  <si>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</si>
  <si>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</si>
  <si>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</si>
  <si>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</si>
  <si>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</si>
  <si>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</si>
  <si>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</si>
  <si>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</si>
  <si>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</si>
  <si>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</si>
  <si>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</si>
  <si>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</si>
  <si>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</si>
  <si>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</si>
  <si>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</si>
  <si>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</si>
  <si>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</si>
  <si>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</si>
  <si>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</si>
  <si>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</si>
  <si>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</si>
  <si>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</si>
  <si>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</si>
  <si>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</si>
  <si>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</si>
  <si>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</si>
  <si>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</si>
  <si>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</si>
  <si>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</si>
  <si>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</si>
  <si>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</si>
  <si>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</si>
  <si>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</si>
  <si>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</si>
  <si>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</si>
  <si>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</si>
  <si>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</si>
  <si>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</si>
  <si>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</si>
  <si>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</si>
  <si>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</si>
  <si>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</si>
  <si>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</si>
  <si>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</si>
  <si>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</si>
  <si>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</si>
  <si>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</si>
  <si>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</si>
  <si>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</si>
  <si>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</si>
  <si>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</si>
  <si>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</si>
  <si>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</si>
  <si>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</si>
  <si>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</si>
  <si>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</si>
  <si>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</si>
  <si>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</si>
  <si>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</si>
  <si>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</si>
  <si>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</si>
  <si>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</si>
  <si>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</si>
  <si>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</si>
  <si>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</si>
  <si>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</si>
  <si>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</si>
  <si>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</si>
  <si>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</si>
  <si>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</si>
  <si>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</si>
  <si>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</si>
  <si>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</si>
  <si>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</si>
  <si>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</si>
  <si>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</si>
  <si>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</si>
  <si>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</si>
  <si>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</si>
  <si>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</si>
  <si>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</si>
  <si>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</si>
  <si>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</si>
  <si>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</si>
  <si>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</si>
  <si>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</si>
  <si>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</si>
  <si>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</si>
  <si>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</si>
  <si>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</si>
  <si>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</si>
  <si>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</si>
  <si>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</si>
  <si>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</si>
  <si>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</si>
  <si>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</si>
  <si>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</si>
  <si>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</si>
  <si>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</si>
  <si>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</si>
  <si>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</si>
  <si>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</si>
  <si>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</si>
  <si>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</si>
  <si>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</si>
  <si>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</si>
  <si>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</si>
  <si>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</si>
  <si>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</si>
  <si>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</si>
  <si>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</si>
  <si>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</si>
  <si>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</si>
  <si>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</si>
  <si>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</si>
  <si>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</si>
  <si>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</si>
  <si>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</si>
  <si>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</si>
  <si>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</si>
  <si>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</si>
  <si>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</si>
  <si>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</si>
  <si>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</si>
  <si>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</si>
  <si>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</si>
  <si>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</si>
  <si>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</si>
  <si>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</si>
  <si>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</si>
  <si>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</si>
  <si>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</si>
  <si>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</si>
  <si>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</si>
  <si>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</si>
  <si>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</si>
  <si>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</si>
  <si>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</si>
  <si>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</si>
  <si>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</si>
  <si>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</si>
  <si>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</si>
  <si>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</si>
  <si>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</si>
  <si>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</si>
  <si>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</si>
  <si>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</si>
  <si>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</si>
  <si>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</si>
  <si>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</si>
  <si>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</si>
  <si>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</si>
  <si>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</si>
  <si>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</si>
  <si>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</si>
  <si>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</si>
  <si>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</si>
  <si>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</si>
  <si>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</si>
  <si>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</si>
  <si>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</si>
  <si>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</si>
  <si>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</si>
  <si>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</si>
  <si>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</si>
  <si>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</si>
  <si>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</si>
  <si>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</si>
  <si>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</si>
  <si>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</si>
  <si>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</si>
  <si>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</si>
  <si>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</si>
  <si>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</si>
  <si>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</si>
  <si>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</si>
  <si>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</si>
  <si>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</si>
  <si>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</si>
  <si>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</si>
  <si>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</si>
  <si>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</si>
  <si>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</si>
  <si>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</si>
  <si>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</si>
  <si>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</si>
  <si>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</si>
  <si>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</si>
  <si>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</si>
  <si>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</si>
  <si>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</si>
  <si>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</si>
  <si>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</si>
  <si>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</si>
  <si>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</si>
  <si>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</si>
  <si>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</si>
  <si>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</si>
  <si>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</si>
  <si>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</si>
  <si>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</si>
  <si>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</si>
  <si>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</si>
  <si>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</si>
  <si>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</si>
  <si>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</si>
  <si>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</si>
  <si>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</si>
  <si>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</si>
  <si>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</si>
  <si>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</si>
  <si>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</si>
  <si>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</si>
  <si>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</si>
  <si>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</si>
  <si>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</si>
  <si>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</si>
  <si>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</si>
  <si>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</si>
  <si>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</si>
  <si>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</si>
  <si>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</si>
  <si>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</si>
  <si>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</si>
  <si>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</si>
  <si>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</si>
  <si>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</si>
  <si>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</si>
  <si>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</si>
  <si>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</si>
  <si>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</si>
  <si>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</si>
  <si>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</si>
  <si>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</si>
  <si>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</si>
  <si>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</si>
  <si>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</si>
  <si>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</si>
  <si>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</si>
  <si>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</si>
  <si>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</si>
  <si>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</si>
  <si>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</si>
  <si>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</si>
  <si>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</si>
  <si>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</si>
  <si>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</si>
  <si>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</si>
  <si>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</si>
  <si>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</si>
  <si>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</si>
  <si>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</si>
  <si>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</si>
  <si>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</si>
  <si>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</si>
  <si>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</si>
  <si>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</si>
  <si>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</si>
  <si>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</si>
  <si>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</si>
  <si>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</si>
  <si>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</si>
  <si>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</si>
  <si>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</si>
  <si>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</si>
  <si>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</si>
  <si>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</si>
  <si>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</si>
  <si>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</si>
  <si>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</si>
  <si>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</si>
  <si>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</si>
  <si>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</si>
  <si>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</si>
  <si>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</si>
  <si>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</si>
  <si>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</si>
  <si>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</si>
  <si>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</si>
  <si>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</si>
  <si>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</si>
  <si>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</si>
  <si>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</si>
  <si>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</si>
  <si>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</si>
  <si>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</si>
  <si>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</si>
  <si>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</si>
  <si>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</si>
  <si>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</si>
  <si>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</si>
  <si>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</si>
  <si>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</si>
  <si>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</si>
  <si>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</si>
  <si>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</si>
  <si>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</si>
  <si>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</si>
  <si>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</si>
  <si>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</si>
  <si>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</si>
  <si>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</si>
  <si>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</si>
  <si>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</si>
  <si>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</si>
  <si>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</si>
  <si>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</si>
  <si>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</si>
  <si>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</si>
  <si>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</si>
  <si>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</si>
  <si>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</si>
  <si>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</si>
  <si>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</si>
  <si>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</si>
  <si>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</si>
  <si>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</si>
  <si>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</si>
  <si>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</si>
  <si>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</si>
  <si>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</si>
  <si>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</si>
  <si>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</si>
  <si>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</si>
  <si>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</si>
  <si>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</si>
  <si>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</si>
  <si>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</si>
  <si>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</si>
  <si>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</si>
  <si>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</si>
  <si>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</si>
  <si>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</si>
  <si>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</si>
  <si>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</si>
  <si>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</si>
  <si>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</si>
  <si>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</si>
  <si>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</si>
  <si>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</si>
  <si>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</si>
  <si>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</si>
  <si>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</si>
  <si>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</si>
  <si>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</si>
  <si>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</si>
  <si>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</si>
  <si>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</si>
  <si>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</si>
  <si>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</si>
  <si>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</si>
  <si>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</si>
  <si>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</si>
  <si>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</si>
  <si>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</si>
  <si>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</si>
  <si>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</si>
  <si>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</si>
  <si>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</si>
  <si>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</si>
  <si>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</si>
  <si>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</si>
  <si>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</si>
  <si>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</si>
  <si>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</si>
  <si>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</si>
  <si>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</si>
  <si>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</si>
  <si>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</si>
  <si>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</si>
  <si>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</si>
  <si>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</si>
  <si>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</si>
  <si>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</si>
  <si>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</si>
  <si>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</si>
  <si>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</si>
  <si>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</si>
  <si>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</si>
  <si>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</si>
  <si>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</si>
  <si>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</si>
  <si>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</si>
  <si>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</si>
  <si>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</si>
  <si>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</si>
  <si>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</si>
  <si>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</si>
  <si>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</si>
  <si>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</si>
  <si>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</si>
  <si>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</si>
  <si>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</si>
  <si>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</si>
  <si>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</si>
  <si>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</si>
  <si>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</si>
  <si>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</si>
  <si>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</si>
  <si>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</si>
  <si>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</si>
  <si>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</si>
  <si>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</si>
  <si>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</si>
  <si>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</si>
  <si>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</si>
  <si>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</si>
  <si>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</si>
  <si>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</si>
  <si>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</si>
  <si>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</si>
  <si>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</si>
  <si>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</si>
  <si>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</si>
  <si>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</si>
  <si>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</si>
  <si>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</si>
  <si>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</si>
  <si>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</si>
  <si>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</si>
  <si>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</si>
  <si>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</si>
  <si>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</si>
  <si>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</si>
  <si>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</si>
  <si>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</si>
  <si>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</si>
  <si>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</si>
  <si>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</si>
  <si>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</si>
  <si>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</si>
  <si>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</si>
  <si>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</si>
  <si>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</si>
  <si>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</si>
  <si>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</si>
  <si>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</si>
  <si>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</si>
  <si>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</si>
  <si>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</si>
  <si>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</si>
  <si>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</si>
  <si>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</si>
  <si>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</si>
  <si>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</si>
  <si>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</si>
  <si>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</si>
  <si>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</si>
  <si>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</si>
  <si>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</si>
  <si>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</si>
  <si>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</si>
  <si>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</si>
  <si>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</si>
  <si>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</si>
  <si>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</si>
  <si>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</si>
  <si>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</si>
  <si>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</si>
  <si>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</si>
  <si>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</si>
  <si>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</si>
  <si>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</si>
  <si>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</si>
  <si>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</si>
  <si>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</si>
  <si>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</si>
  <si>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</si>
  <si>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</si>
  <si>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</si>
  <si>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</si>
  <si>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</si>
  <si>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</si>
  <si>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</si>
  <si>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</si>
  <si>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</si>
  <si>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</si>
  <si>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</si>
  <si>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</si>
  <si>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</si>
  <si>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</si>
  <si>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</si>
  <si>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</si>
  <si>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</si>
  <si>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</si>
  <si>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</si>
  <si>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</si>
  <si>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</si>
  <si>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</si>
  <si>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</si>
  <si>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</si>
  <si>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</si>
  <si>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</si>
  <si>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</si>
  <si>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</si>
  <si>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</si>
  <si>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</si>
  <si>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</si>
  <si>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</si>
  <si>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</si>
  <si>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</si>
  <si>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</si>
  <si>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</si>
  <si>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</si>
  <si>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</si>
  <si>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</si>
  <si>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</si>
  <si>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</si>
  <si>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</si>
  <si>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</si>
  <si>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</si>
  <si>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</si>
  <si>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</si>
  <si>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</si>
  <si>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</si>
  <si>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</si>
  <si>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</si>
  <si>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</si>
  <si>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</si>
  <si>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</si>
  <si>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</si>
  <si>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</si>
  <si>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</si>
  <si>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</si>
  <si>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</si>
  <si>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</si>
  <si>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</si>
  <si>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</si>
  <si>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</si>
  <si>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</si>
  <si>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</si>
  <si>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</si>
  <si>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</si>
  <si>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</si>
  <si>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</si>
  <si>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</si>
  <si>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</si>
  <si>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</si>
  <si>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</si>
  <si>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</si>
  <si>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</si>
  <si>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</si>
  <si>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</si>
  <si>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</si>
  <si>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</si>
  <si>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</si>
  <si>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</si>
  <si>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</si>
  <si>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</si>
  <si>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</si>
  <si>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</si>
  <si>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</si>
  <si>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</si>
  <si>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</si>
  <si>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</si>
  <si>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</si>
  <si>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</si>
  <si>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</si>
  <si>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</si>
  <si>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</si>
  <si>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</si>
  <si>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</si>
  <si>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</si>
  <si>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</si>
  <si>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</si>
  <si>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</si>
  <si>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</si>
  <si>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</si>
  <si>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</si>
  <si>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</si>
  <si>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</si>
  <si>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</si>
  <si>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</si>
  <si>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</si>
  <si>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</si>
  <si>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</si>
  <si>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</si>
  <si>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</si>
  <si>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</si>
  <si>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</si>
  <si>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</si>
  <si>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</si>
  <si>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</si>
  <si>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</si>
  <si>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</si>
  <si>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</si>
  <si>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</si>
  <si>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</si>
  <si>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</si>
  <si>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</si>
  <si>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</si>
  <si>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</si>
  <si>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</si>
  <si>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</si>
  <si>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</si>
  <si>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</si>
  <si>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</si>
  <si>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</si>
  <si>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</si>
  <si>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</si>
  <si>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</si>
  <si>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</si>
  <si>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</si>
  <si>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</si>
  <si>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</si>
  <si>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</si>
  <si>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</si>
  <si>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</si>
  <si>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</si>
  <si>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</si>
  <si>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</si>
  <si>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</si>
  <si>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</si>
  <si>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</si>
  <si>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</si>
  <si>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</si>
  <si>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</si>
  <si>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</si>
  <si>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</si>
  <si>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</si>
  <si>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</si>
  <si>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</si>
  <si>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</si>
  <si>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</si>
  <si>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</si>
  <si>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</si>
  <si>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</si>
  <si>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</si>
  <si>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</si>
  <si>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</si>
  <si>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</si>
  <si>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</si>
  <si>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</si>
  <si>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</si>
  <si>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</si>
  <si>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</si>
  <si>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</si>
  <si>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</si>
  <si>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</si>
  <si>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</si>
  <si>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</si>
  <si>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</si>
  <si>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</si>
  <si>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</si>
  <si>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</si>
  <si>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</si>
  <si>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</si>
  <si>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</si>
  <si>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</si>
  <si>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</si>
  <si>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</si>
  <si>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</si>
  <si>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</si>
  <si>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</si>
  <si>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</si>
  <si>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</si>
  <si>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</si>
  <si>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</si>
  <si>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</si>
  <si>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</si>
  <si>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</si>
  <si>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</si>
  <si>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</si>
  <si>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</si>
  <si>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</si>
  <si>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</si>
  <si>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</si>
  <si>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</si>
  <si>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</si>
  <si>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</si>
  <si>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</si>
  <si>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</si>
  <si>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</si>
  <si>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</si>
  <si>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</si>
  <si>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</si>
  <si>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</si>
  <si>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</si>
  <si>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</si>
  <si>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</si>
  <si>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</si>
  <si>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</si>
  <si>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</si>
  <si>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</si>
  <si>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</si>
  <si>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</si>
  <si>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</si>
  <si>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</si>
  <si>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</si>
  <si>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</si>
  <si>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</si>
  <si>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</si>
  <si>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</si>
  <si>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</si>
  <si>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</si>
  <si>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</si>
  <si>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</si>
  <si>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</si>
  <si>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</si>
  <si>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</si>
  <si>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</si>
  <si>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</si>
  <si>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</si>
  <si>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</si>
  <si>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</si>
  <si>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</si>
  <si>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</si>
  <si>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</si>
  <si>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</si>
  <si>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</si>
  <si>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</si>
  <si>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</si>
  <si>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</si>
  <si>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</si>
  <si>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</si>
  <si>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</si>
  <si>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</si>
  <si>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</si>
  <si>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</si>
  <si>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</si>
  <si>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</si>
  <si>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</si>
  <si>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</si>
  <si>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</si>
  <si>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</si>
  <si>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</si>
  <si>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</si>
  <si>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</si>
  <si>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</si>
  <si>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</si>
  <si>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</si>
  <si>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</si>
  <si>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</si>
  <si>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</si>
  <si>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</si>
  <si>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</si>
  <si>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</si>
  <si>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</si>
  <si>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</si>
  <si>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</si>
  <si>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</si>
  <si>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</si>
  <si>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</si>
  <si>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</si>
  <si>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</si>
  <si>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</si>
  <si>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</si>
  <si>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</si>
  <si>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</si>
  <si>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</si>
  <si>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</si>
  <si>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</si>
  <si>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</si>
  <si>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</si>
  <si>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</si>
  <si>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</si>
  <si>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</si>
  <si>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</si>
  <si>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</si>
  <si>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</si>
  <si>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</si>
  <si>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</si>
  <si>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</si>
  <si>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</si>
  <si>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</si>
  <si>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</si>
  <si>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</si>
  <si>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</si>
  <si>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</si>
  <si>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</si>
  <si>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</si>
  <si>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</si>
  <si>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</si>
  <si>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</si>
  <si>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</si>
  <si>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</si>
  <si>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</si>
  <si>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</si>
  <si>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</si>
  <si>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</si>
  <si>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</si>
  <si>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</si>
  <si>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</si>
  <si>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</si>
  <si>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</si>
  <si>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</si>
  <si>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</si>
  <si>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</si>
  <si>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</si>
  <si>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</si>
  <si>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</si>
  <si>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</si>
  <si>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</si>
  <si>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</si>
  <si>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</si>
  <si>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</si>
  <si>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</si>
  <si>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</si>
  <si>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</si>
  <si>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</si>
  <si>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</si>
  <si>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</si>
  <si>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</si>
  <si>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</si>
  <si>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</si>
  <si>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</si>
  <si>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</si>
  <si>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</si>
  <si>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</si>
  <si>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</si>
  <si>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</si>
  <si>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</si>
  <si>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</si>
  <si>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</si>
  <si>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</si>
  <si>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</si>
  <si>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</si>
  <si>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</si>
  <si>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</si>
  <si>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</si>
  <si>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</si>
  <si>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</si>
  <si>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</si>
  <si>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</si>
  <si>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</si>
  <si>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</si>
  <si>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</si>
  <si>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</si>
  <si>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</si>
  <si>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</si>
  <si>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</si>
  <si>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</si>
  <si>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</si>
  <si>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</si>
  <si>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</si>
  <si>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</si>
  <si>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</si>
  <si>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</si>
  <si>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</si>
  <si>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</si>
  <si>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</si>
  <si>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</si>
  <si>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</si>
  <si>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</si>
  <si>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</si>
  <si>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</si>
  <si>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</si>
  <si>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</si>
  <si>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</si>
  <si>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</si>
  <si>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</si>
  <si>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</si>
  <si>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</si>
  <si>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</si>
  <si>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</si>
  <si>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</si>
  <si>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</si>
  <si>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</si>
  <si>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</si>
  <si>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</si>
  <si>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</si>
  <si>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</si>
  <si>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</si>
  <si>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</si>
  <si>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</si>
  <si>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</si>
  <si>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</si>
  <si>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</si>
  <si>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</si>
  <si>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</si>
  <si>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</si>
  <si>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</si>
  <si>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</si>
  <si>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</si>
  <si>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</si>
  <si>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</si>
  <si>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</si>
  <si>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</si>
  <si>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</si>
  <si>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</si>
  <si>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</si>
  <si>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</si>
  <si>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</si>
  <si>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</si>
  <si>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</si>
  <si>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</si>
  <si>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</si>
  <si>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</si>
  <si>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</si>
  <si>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</si>
  <si>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</si>
  <si>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</si>
  <si>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</si>
  <si>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</si>
  <si>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</si>
  <si>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</si>
  <si>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</si>
  <si>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</si>
  <si>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</si>
  <si>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</si>
  <si>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</si>
  <si>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</si>
  <si>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</si>
  <si>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</si>
  <si>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</si>
  <si>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</si>
  <si>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</si>
  <si>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</si>
  <si>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</si>
  <si>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</si>
  <si>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</si>
  <si>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</si>
  <si>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</si>
  <si>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</si>
  <si>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</si>
  <si>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</si>
  <si>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</si>
  <si>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</si>
  <si>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</si>
  <si>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</si>
  <si>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</si>
  <si>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</si>
  <si>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</si>
  <si>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</si>
  <si>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</si>
  <si>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</si>
  <si>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</si>
  <si>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</si>
  <si>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</si>
  <si>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</si>
  <si>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</si>
  <si>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</si>
  <si>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</si>
  <si>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</si>
  <si>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</si>
  <si>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</si>
  <si>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</si>
  <si>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</si>
  <si>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</si>
  <si>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</si>
  <si>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</si>
  <si>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</si>
  <si>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</si>
  <si>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</si>
  <si>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</si>
  <si>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</si>
  <si>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</si>
  <si>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</si>
  <si>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</si>
  <si>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</si>
  <si>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</si>
  <si>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</si>
  <si>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</si>
  <si>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</si>
  <si>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</si>
  <si>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</si>
  <si>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</si>
  <si>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</si>
  <si>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</si>
  <si>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</si>
  <si>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</si>
  <si>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</si>
  <si>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</si>
  <si>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</si>
  <si>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</si>
  <si>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</si>
  <si>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</si>
  <si>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</si>
  <si>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</si>
  <si>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</si>
  <si>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</si>
  <si>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</si>
  <si>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</si>
  <si>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</si>
  <si>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</si>
  <si>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</si>
  <si>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</si>
  <si>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</si>
  <si>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</si>
  <si>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</si>
  <si>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</si>
  <si>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</si>
  <si>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</si>
  <si>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</si>
  <si>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</si>
  <si>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</si>
  <si>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</si>
  <si>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</si>
  <si>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</si>
  <si>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</si>
  <si>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</si>
  <si>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</si>
  <si>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</si>
  <si>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</si>
  <si>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</si>
  <si>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</si>
  <si>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</si>
  <si>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</si>
  <si>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</si>
  <si>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</si>
  <si>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</si>
  <si>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</si>
  <si>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</si>
  <si>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</si>
  <si>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</si>
  <si>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</si>
  <si>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</si>
  <si>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</si>
  <si>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</si>
  <si>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</si>
  <si>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</si>
  <si>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</si>
  <si>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</si>
  <si>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</si>
  <si>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</si>
  <si>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</si>
  <si>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</si>
  <si>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</si>
  <si>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</si>
  <si>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</si>
  <si>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</si>
  <si>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</si>
  <si>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</si>
  <si>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</si>
  <si>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</si>
  <si>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</si>
  <si>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</si>
  <si>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</si>
  <si>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</si>
  <si>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</si>
  <si>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</si>
  <si>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</si>
  <si>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</si>
  <si>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</si>
  <si>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</si>
  <si>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</si>
  <si>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</si>
  <si>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</si>
  <si>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</si>
  <si>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</si>
  <si>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</si>
  <si>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</si>
  <si>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</si>
  <si>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</si>
  <si>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</si>
  <si>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</si>
  <si>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</si>
  <si>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</si>
  <si>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</si>
  <si>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</si>
  <si>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</si>
  <si>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</si>
  <si>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</si>
  <si>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</si>
  <si>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</si>
  <si>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</si>
  <si>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</si>
  <si>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</si>
  <si>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</si>
  <si>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</si>
  <si>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</si>
  <si>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</si>
  <si>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</si>
  <si>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</si>
  <si>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</si>
  <si>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</si>
  <si>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</si>
  <si>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</si>
  <si>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</si>
  <si>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</si>
  <si>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</si>
  <si>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</si>
  <si>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</si>
  <si>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</si>
  <si>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</si>
  <si>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</si>
  <si>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</si>
  <si>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</si>
  <si>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</si>
  <si>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</si>
  <si>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</si>
  <si>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</si>
  <si>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</si>
  <si>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</si>
  <si>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</si>
  <si>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</si>
  <si>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</si>
  <si>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</si>
  <si>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</si>
  <si>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</si>
  <si>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</si>
  <si>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</si>
  <si>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</si>
  <si>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</si>
  <si>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</si>
  <si>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</si>
  <si>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</si>
  <si>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</si>
  <si>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</si>
  <si>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</si>
  <si>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</si>
  <si>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</si>
  <si>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</si>
  <si>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</si>
  <si>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</si>
  <si>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</si>
  <si>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</si>
  <si>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</si>
  <si>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</si>
  <si>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</si>
  <si>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</si>
  <si>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</si>
  <si>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</si>
  <si>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</si>
  <si>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</si>
  <si>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</si>
  <si>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</si>
  <si>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</si>
  <si>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</si>
  <si>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</si>
  <si>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</si>
  <si>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</si>
  <si>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</si>
  <si>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</si>
  <si>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</si>
  <si>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</si>
  <si>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</si>
  <si>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</si>
  <si>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</si>
  <si>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</si>
  <si>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</si>
  <si>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</si>
  <si>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</si>
  <si>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</si>
  <si>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</si>
  <si>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Deslocamento para TGR (Podemos anexar no W50 em TOM para seguir a TGR)</t>
  </si>
  <si>
    <t>MC1 as 07:57h</t>
  </si>
  <si>
    <t>TVL1/TVL464/464TBR</t>
  </si>
  <si>
    <t xml:space="preserve">Descarga de dormentes 2h em TVL1 e o tempo de puder na singela </t>
  </si>
  <si>
    <t>2 (Eder e Anderson)</t>
  </si>
  <si>
    <t>Equipe acionada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</si>
  <si>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</si>
  <si>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</si>
  <si>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</si>
  <si>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</si>
  <si>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</t>
  </si>
  <si>
    <t>ZRWTMI</t>
  </si>
  <si>
    <t>ZRW-TCS</t>
  </si>
  <si>
    <t>ZRWTCS</t>
  </si>
  <si>
    <t>Com avaria, reallizando testes para pedir intervalo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</si>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</sst>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F360" activePane="bottomRight" state="frozen"/>
      <selection pane="bottomRight" activeCell="B368" sqref="B3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1899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/>
      <c r="AS355" s="240"/>
      <c r="AT355" s="240"/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1900</v>
      </c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1901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1902</v>
      </c>
      <c r="X356" s="216" t="s">
        <v>965</v>
      </c>
      <c r="Y356" s="158"/>
      <c r="Z356" s="158"/>
      <c r="AA356" s="83" t="s">
        <v>1903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1904</v>
      </c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1905</v>
      </c>
      <c r="W357" s="343" t="s">
        <v>1906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1907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1908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1</v>
      </c>
      <c r="BI358" s="16"/>
      <c r="BJ358" s="16" t="s">
        <v>1909</v>
      </c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1911</v>
      </c>
      <c r="N359" s="202" t="s">
        <v>1912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1900</v>
      </c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1913</v>
      </c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/>
      </c>
    </row>
    <row r="361" spans="1:72">
      <c r="A361" s="50" t="str">
        <f>D361&amp;B361</f>
        <v>A80</v>
      </c>
      <c r="B361" s="171"/>
      <c r="C361" s="8" t="str">
        <f>IF(BS_CONTROLE[[#This Row],[DATA]]="","",WEEKNUM(BS_CONTROLE[[#This Row],[DATA]]))</f>
        <v/>
      </c>
      <c r="D361" s="51" t="s">
        <v>734</v>
      </c>
      <c r="E361" s="311">
        <v>341</v>
      </c>
      <c r="F361" s="172" t="s">
        <v>630</v>
      </c>
      <c r="G361" s="9" t="str">
        <f>IF(D361="","*",VLOOKUP(F361,BS_ATIVIDADE[#All],3,FALSE))</f>
        <v>DETECÇÃO</v>
      </c>
      <c r="H361" s="173" t="s">
        <v>47</v>
      </c>
      <c r="I361" s="173" t="s">
        <v>78</v>
      </c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KM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DETECÇÃO - RONDA 7 DIAS</v>
      </c>
      <c r="AJ361" s="9" t="str">
        <f>IF(D361="","*",VLOOKUP(AI361,BS_ATIVIDADE[#Data],3,FALSE))</f>
        <v>DETECÇÃO</v>
      </c>
      <c r="AK361" s="276" t="str">
        <f>IF(BS_CONTROLE[[#This Row],[Local - Partida]]=0, "-", BS_CONTROLE[[#This Row],[Local - Partida]])</f>
        <v>TIQ</v>
      </c>
      <c r="AL361" s="276" t="str">
        <f>IF(BS_CONTROLE[[#This Row],[Local - Encerramento]]=0, "-", BS_CONTROLE[[#This Row],[Local - Encerramento]])</f>
        <v>TRO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KM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3"/>
        <v/>
      </c>
    </row>
    <row r="365" spans="1:72">
      <c r="A365" s="50" t="str">
        <f>D365&amp;B365</f>
        <v>A8046021</v>
      </c>
      <c r="B365" s="171">
        <v>46021</v>
      </c>
      <c r="C365" s="8">
        <f>IF(BS_CONTROLE[[#This Row],[DATA]]="","",WEEKNUM(BS_CONTROLE[[#This Row],[DATA]]))</f>
        <v>53</v>
      </c>
      <c r="D365" s="51" t="s">
        <v>734</v>
      </c>
      <c r="E365" s="310">
        <v>345</v>
      </c>
      <c r="F365" s="172" t="s">
        <v>630</v>
      </c>
      <c r="G365" s="9" t="str">
        <f>IF(D365="","*",VLOOKUP(F365,BS_ATIVIDADE[#All],3,FALSE))</f>
        <v>DETECÇÃO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KM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DETECÇÃO - RONDA 7 DIAS</v>
      </c>
      <c r="AJ365" s="9" t="str">
        <f>IF(D365="","*",VLOOKUP(AI365,BS_ATIVIDADE[#Data],3,FALSE))</f>
        <v>DETECÇÃO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KM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e">
        <f>IF(AND(BR365&lt;1,BS365&lt;1),"Produção e Intervalo",IF(BR365&lt;1,"Intervalo",IF(BS365&lt;1,"Produção","Aderente")))</f>
        <v>#DIV/0!</v>
      </c>
      <c r="BR365" s="18" t="e">
        <f>IF(OR(B365="",F365=""),"*",AY365/P365)</f>
        <v>#DIV/0!</v>
      </c>
      <c r="BS365" s="18" t="e">
        <f>IF(OR(B365="",F365=""),"*",BA365/Q365)</f>
        <v>#DIV/0!</v>
      </c>
      <c r="BT365" s="223" t="str">
        <f t="shared" si="13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e">
        <f>IF(AND(BR366&lt;1,BS366&lt;1),"Produção e Intervalo",IF(BR366&lt;1,"Intervalo",IF(BS366&lt;1,"Produção","Aderente")))</f>
        <v>#DIV/0!</v>
      </c>
      <c r="BR366" s="18" t="e">
        <f>IF(OR(B366="",F366=""),"*",AY366/P366)</f>
        <v>#DIV/0!</v>
      </c>
      <c r="BS366" s="18" t="e">
        <f>IF(OR(B366="",F366=""),"*",BA366/Q366)</f>
        <v>#DIV/0!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E4646022</v>
      </c>
      <c r="B371" s="171">
        <v>46022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/>
      <c r="P371" s="173"/>
      <c r="Q371" s="83"/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e">
        <f>IF(AND(BR371&lt;1,BS371&lt;1),"Produção e Intervalo",IF(BR371&lt;1,"Intervalo",IF(BS371&lt;1,"Produção","Aderente")))</f>
        <v>#DIV/0!</v>
      </c>
      <c r="BR371" s="18" t="e">
        <f>IF(OR(B371="",F371=""),"*",AY371/P371)</f>
        <v>#DIV/0!</v>
      </c>
      <c r="BS371" s="18" t="e">
        <f>IF(OR(B371="",F371=""),"*",BA371/Q371)</f>
        <v>#DIV/0!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5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09">
      <formula>$BU6=1</formula>
    </cfRule>
  </conditionalFormatting>
  <conditionalFormatting sqref="BQ235 BQ246:BQ247 BQ6:BQ232 BQ249:BQ251 BQ258:BQ260 BQ267:BQ268 BQ280:BQ600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3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6:X523">
    <cfRule type="cellIs" dxfId="3822" priority="23349" operator="equal">
      <formula>"OPORTUNIDADE"</formula>
    </cfRule>
  </conditionalFormatting>
  <conditionalFormatting sqref="Z476:Z523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6:Z523">
    <cfRule type="cellIs" dxfId="3819" priority="23346" operator="equal">
      <formula>"OPORTUNIDADE"</formula>
    </cfRule>
  </conditionalFormatting>
  <conditionalFormatting sqref="Y1048576">
    <cfRule type="cellIs" dxfId="3818" priority="23231" operator="equal">
      <formula>"OPORTUNIDADE"</formula>
    </cfRule>
  </conditionalFormatting>
  <conditionalFormatting sqref="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4:Z549">
    <cfRule type="cellIs" dxfId="3815" priority="22966" operator="equal">
      <formula>"OPORTUNIDADE"</formula>
    </cfRule>
  </conditionalFormatting>
  <conditionalFormatting sqref="Z524:Z549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50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50">
    <cfRule type="cellIs" dxfId="3810" priority="22951" operator="equal">
      <formula>"OPORTUNIDADE"</formula>
    </cfRule>
  </conditionalFormatting>
  <conditionalFormatting sqref="Z550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50">
    <cfRule type="cellIs" dxfId="3807" priority="22948" operator="equal">
      <formula>"OPORTUNIDADE"</formula>
    </cfRule>
  </conditionalFormatting>
  <conditionalFormatting sqref="BI550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8">
      <formula>$BU493=1</formula>
    </cfRule>
  </conditionalFormatting>
  <conditionalFormatting sqref="AZ526:AZ550">
    <cfRule type="expression" dxfId="3805" priority="23728">
      <formula>$BU498=1</formula>
    </cfRule>
  </conditionalFormatting>
  <conditionalFormatting sqref="BI524:BI549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600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1914</v>
      </c>
      <c r="D5" s="388"/>
      <c r="E5" s="388"/>
      <c r="F5" s="388"/>
      <c r="G5" s="388"/>
      <c r="H5" s="388"/>
      <c r="I5" s="388"/>
      <c r="J5" s="389"/>
      <c r="K5" s="390" t="s">
        <v>1915</v>
      </c>
      <c r="L5" s="391"/>
      <c r="M5" s="391"/>
      <c r="N5" s="391"/>
      <c r="O5" s="392" t="s">
        <v>1916</v>
      </c>
      <c r="P5" s="393"/>
      <c r="Q5" s="394"/>
    </row>
    <row r="6" spans="1:17" s="93" customFormat="1" ht="15.75" customHeight="1">
      <c r="A6" s="87" t="s">
        <v>1917</v>
      </c>
      <c r="B6" s="94" t="s">
        <v>1918</v>
      </c>
      <c r="C6" s="95" t="s">
        <v>1172</v>
      </c>
      <c r="D6" s="96" t="s">
        <v>1173</v>
      </c>
      <c r="E6" s="95" t="s">
        <v>1919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1920</v>
      </c>
      <c r="M6" s="139" t="s">
        <v>627</v>
      </c>
      <c r="N6" s="140" t="s">
        <v>1167</v>
      </c>
      <c r="O6" s="244" t="s">
        <v>1210</v>
      </c>
      <c r="P6" s="157"/>
      <c r="Q6" s="192" t="s">
        <v>1921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 t="str">
        <f>IF(FN_MC!B353="","*",FN_MC!B353)</f>
        <v>*</v>
      </c>
      <c r="B353" s="98" t="str">
        <f>IF(FN_MC!X353="","*",FN_MC!X353)</f>
        <v>*</v>
      </c>
      <c r="C353" s="99" t="str">
        <f>IF(FN_MC!S353="","*",FN_MC!S353)</f>
        <v>-</v>
      </c>
      <c r="D353" s="99" t="str">
        <f>IF(FN_MC!T353="","*",FN_MC!T353)</f>
        <v>-</v>
      </c>
      <c r="E353" s="99" t="str">
        <f>IF(FN_MC!D353="","*",FN_MC!D353)</f>
        <v>*</v>
      </c>
      <c r="F353" s="99" t="str">
        <f>IF(FN_MC!H353="","*",FN_MC!H353)</f>
        <v>*</v>
      </c>
      <c r="G353" s="99" t="str">
        <f>IF(FN_MC!M353="","*",FN_MC!M353)</f>
        <v>-</v>
      </c>
      <c r="H353" s="154" t="str">
        <f>IF(FN_MC!K353="","*",FN_MC!K353)</f>
        <v>*</v>
      </c>
      <c r="I353" s="132" t="str">
        <f>IF(FN_MC!O353="","*",FN_MC!O353)</f>
        <v>*</v>
      </c>
      <c r="J353" s="132" t="str">
        <f>IF(FN_MC!P353="","*",FN_MC!P353)</f>
        <v>*</v>
      </c>
      <c r="K353" s="141" t="str">
        <f>IF(FN_MC!AK353="","*",FN_MC!AK353)</f>
        <v>-</v>
      </c>
      <c r="L353" s="141" t="str">
        <f>IF(FN_MC!AM353="","*",FN_MC!AM353)</f>
        <v>-</v>
      </c>
      <c r="M353" s="141" t="str">
        <f>IF(FN_MC!AP353="","*",FN_MC!AP353)</f>
        <v>-</v>
      </c>
      <c r="N353" s="141" t="str">
        <f>IF(FN_MC!AM353="","*",FN_MC!AM353)</f>
        <v>-</v>
      </c>
      <c r="O353" s="174">
        <f>FN_MC!BH373</f>
        <v>0</v>
      </c>
      <c r="P353" s="90"/>
      <c r="Q353" s="145" t="str">
        <f>IF($A$2=1,IF(FN_MC!BJ353="","*",FN_MC!BJ353),IF(FN_MC!BK353="","*",FN_MC!BK353))</f>
        <v>*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TOM2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TOM2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A80</v>
      </c>
      <c r="F361" s="99" t="str">
        <f>IF(FN_MC!H361="","*",FN_MC!H361)</f>
        <v>TIQ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TIQ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1921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1922</v>
      </c>
      <c r="W1" s="400"/>
      <c r="X1" s="400"/>
      <c r="Y1" s="104"/>
    </row>
    <row r="2" spans="1:25" s="100" customFormat="1" ht="11.25" customHeight="1">
      <c r="A2" s="105" t="s">
        <v>1923</v>
      </c>
      <c r="B2" s="105" t="s">
        <v>1918</v>
      </c>
      <c r="C2" s="105" t="s">
        <v>603</v>
      </c>
      <c r="D2" s="106" t="s">
        <v>1172</v>
      </c>
      <c r="E2" s="106" t="s">
        <v>1173</v>
      </c>
      <c r="F2" s="106" t="s">
        <v>1917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1924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TOM2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A80</v>
      </c>
      <c r="H359" s="110" t="str">
        <f>IF(FN_MC!F361="","*",FN_MC!F361)</f>
        <v>DETECÇÃO - RONDA 7 DIAS</v>
      </c>
      <c r="I359" s="110" t="str">
        <f>IF(FN_MC!H361="","*",FN_MC!H361)</f>
        <v>TIQ</v>
      </c>
      <c r="J359" s="110" t="str">
        <f>IF(FN_MC!I361="","*",FN_MC!I361)</f>
        <v>TRO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180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>
        <f>IF(FN_MC!B365="","*",FN_MC!B365)</f>
        <v>46021</v>
      </c>
      <c r="G363" s="110" t="str">
        <f>IF(FN_MC!D365="","*",FN_MC!D365)</f>
        <v>A80</v>
      </c>
      <c r="H363" s="110" t="str">
        <f>IF(FN_MC!F365="","*",FN_MC!F365)</f>
        <v>DETECÇÃO - RONDA 7 DIAS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180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46022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1925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1926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1927</v>
      </c>
      <c r="C4" s="318" t="s">
        <v>1928</v>
      </c>
      <c r="D4" s="318" t="s">
        <v>1929</v>
      </c>
      <c r="E4" s="318" t="s">
        <v>1930</v>
      </c>
      <c r="F4" s="318" t="s">
        <v>6</v>
      </c>
      <c r="G4" s="318" t="s">
        <v>1931</v>
      </c>
      <c r="H4" s="191"/>
    </row>
    <row r="5" spans="1:8">
      <c r="A5" s="191"/>
      <c r="B5" s="319" t="s">
        <v>1932</v>
      </c>
      <c r="C5" s="319">
        <v>309525</v>
      </c>
      <c r="D5" s="319" t="s">
        <v>1933</v>
      </c>
      <c r="E5" s="319" t="s">
        <v>845</v>
      </c>
      <c r="F5" s="319" t="s">
        <v>1934</v>
      </c>
      <c r="G5" s="320">
        <v>46296</v>
      </c>
      <c r="H5" s="191"/>
    </row>
    <row r="6" spans="1:8">
      <c r="A6" s="191"/>
      <c r="B6" s="319" t="s">
        <v>1935</v>
      </c>
      <c r="C6" s="319">
        <v>256875</v>
      </c>
      <c r="D6" s="319" t="s">
        <v>1936</v>
      </c>
      <c r="E6" s="319" t="s">
        <v>845</v>
      </c>
      <c r="F6" s="319" t="s">
        <v>1934</v>
      </c>
      <c r="G6" s="320">
        <v>46296</v>
      </c>
      <c r="H6" s="191"/>
    </row>
    <row r="7" spans="1:8">
      <c r="A7" s="191"/>
      <c r="B7" s="319" t="s">
        <v>1937</v>
      </c>
      <c r="C7" s="319">
        <v>257278</v>
      </c>
      <c r="D7" s="319" t="s">
        <v>1938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1939</v>
      </c>
      <c r="C8" s="319">
        <v>261794</v>
      </c>
      <c r="D8" s="319" t="s">
        <v>1940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1941</v>
      </c>
      <c r="C9" s="319">
        <v>257033</v>
      </c>
      <c r="D9" s="319" t="s">
        <v>1942</v>
      </c>
      <c r="E9" s="319" t="s">
        <v>836</v>
      </c>
      <c r="F9" s="319" t="s">
        <v>192</v>
      </c>
      <c r="G9" s="319" t="s">
        <v>1943</v>
      </c>
      <c r="H9" s="191"/>
    </row>
    <row r="10" spans="1:8">
      <c r="A10" s="191"/>
      <c r="B10" s="319" t="s">
        <v>1944</v>
      </c>
      <c r="C10" s="319">
        <v>396578</v>
      </c>
      <c r="D10" s="319" t="s">
        <v>1945</v>
      </c>
      <c r="E10" s="319" t="s">
        <v>836</v>
      </c>
      <c r="F10" s="319" t="s">
        <v>192</v>
      </c>
      <c r="G10" s="319" t="s">
        <v>1943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1946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1947</v>
      </c>
      <c r="E3" s="315" t="s">
        <v>1948</v>
      </c>
      <c r="F3" s="315" t="s">
        <v>1949</v>
      </c>
      <c r="G3" s="315" t="s">
        <v>1950</v>
      </c>
      <c r="H3" s="315" t="s">
        <v>1951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1952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1953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1954</v>
      </c>
      <c r="C2" s="95" t="s">
        <v>1158</v>
      </c>
      <c r="D2" s="95" t="s">
        <v>596</v>
      </c>
      <c r="E2" s="95" t="s">
        <v>1955</v>
      </c>
      <c r="F2" s="95" t="s">
        <v>1956</v>
      </c>
      <c r="G2" s="95" t="s">
        <v>1957</v>
      </c>
      <c r="H2" s="95" t="s">
        <v>1958</v>
      </c>
      <c r="I2" s="95" t="s">
        <v>1959</v>
      </c>
      <c r="J2" s="95" t="s">
        <v>1960</v>
      </c>
      <c r="K2" s="131" t="s">
        <v>1961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TOM2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A80</v>
      </c>
      <c r="E359" s="121" t="str">
        <f>IF(FN_MC!H361="","*",FN_MC!H361)</f>
        <v>TIQ</v>
      </c>
      <c r="F359" s="137" t="str">
        <f>IF(FN_MC!M361="","*",FN_MC!M361)</f>
        <v>-</v>
      </c>
      <c r="G359" s="121" t="str">
        <f>IF(FN_MC!I361="","*",FN_MC!I361)</f>
        <v>TRO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A80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46022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2025-12-29T13:31:47Z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