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25" documentId="120_S{118792C3-22EF-5104-A093-F22BFE3913F3}" xr6:coauthVersionLast="47" xr6:coauthVersionMax="47" xr10:uidLastSave="{6105070E-BD9D-41EB-93D6-D65C851F94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6" i="1"/>
  <c r="N59" i="1" a="1"/>
  <c r="N59" i="1" s="1"/>
  <c r="M59" i="1" a="1"/>
  <c r="M59" i="1" s="1"/>
  <c r="M78" i="1" a="1"/>
  <c r="M78" i="1" s="1"/>
  <c r="N74" i="1" a="1"/>
  <c r="N74" i="1" s="1"/>
  <c r="M74" i="1" a="1"/>
  <c r="M74" i="1" s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BB58" i="1"/>
  <c r="BD58" i="1" a="1"/>
  <c r="BD58" i="1" s="1"/>
  <c r="BE58" i="1" a="1"/>
  <c r="BE58" i="1"/>
  <c r="BR58" i="1"/>
  <c r="BS58" i="1"/>
  <c r="BT58" i="1"/>
  <c r="A59" i="1"/>
  <c r="C59" i="1"/>
  <c r="G59" i="1"/>
  <c r="AM59" i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70" i="15" s="1"/>
  <c r="R73" i="1"/>
  <c r="S73" i="1" a="1"/>
  <c r="S73" i="1" s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BB73" i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BE74" i="1" s="1" a="1"/>
  <c r="BE74" i="1" s="1"/>
  <c r="AP74" i="1"/>
  <c r="M75" i="10" s="1"/>
  <c r="AQ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BE75" i="1" s="1" a="1"/>
  <c r="BE75" i="1" s="1"/>
  <c r="AP75" i="1"/>
  <c r="M76" i="10" s="1"/>
  <c r="AQ75" i="1"/>
  <c r="BC75" i="1" a="1"/>
  <c r="BC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73" i="15" s="1"/>
  <c r="R76" i="1"/>
  <c r="S76" i="1" a="1"/>
  <c r="S76" i="1" s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BB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BE77" i="1" s="1" a="1"/>
  <c r="BE77" i="1" s="1"/>
  <c r="AP77" i="1"/>
  <c r="M78" i="10" s="1"/>
  <c r="AQ77" i="1"/>
  <c r="BR77" i="1"/>
  <c r="BS77" i="1"/>
  <c r="BT77" i="1"/>
  <c r="A78" i="1"/>
  <c r="C78" i="1"/>
  <c r="G78" i="1"/>
  <c r="AM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BE78" i="1" s="1" a="1"/>
  <c r="BE78" i="1" s="1"/>
  <c r="AP78" i="1"/>
  <c r="M79" i="10" s="1"/>
  <c r="AQ78" i="1"/>
  <c r="BC78" i="1" a="1"/>
  <c r="BC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6" i="15" s="1"/>
  <c r="R79" i="1"/>
  <c r="S79" i="1" a="1"/>
  <c r="S79" i="1" s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BB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BE80" i="1" s="1" a="1"/>
  <c r="BE80" i="1" s="1"/>
  <c r="AP80" i="1"/>
  <c r="M81" i="10" s="1"/>
  <c r="AQ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BE82" i="1" s="1" a="1"/>
  <c r="BE82" i="1" s="1"/>
  <c r="AP82" i="1"/>
  <c r="M83" i="10" s="1"/>
  <c r="AQ82" i="1"/>
  <c r="BC82" i="1" a="1"/>
  <c r="BC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4" i="10" s="1"/>
  <c r="AL83" i="1"/>
  <c r="AO83" i="1"/>
  <c r="BE83" i="1" s="1" a="1"/>
  <c r="BE83" i="1" s="1"/>
  <c r="AP83" i="1"/>
  <c r="M84" i="10" s="1"/>
  <c r="AQ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BR228" i="1"/>
  <c r="BQ228" i="1" s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BR231" i="1"/>
  <c r="BQ231" i="1" s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BR234" i="1"/>
  <c r="BQ234" i="1" s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BR237" i="1"/>
  <c r="BQ237" i="1" s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BR240" i="1"/>
  <c r="BQ240" i="1" s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BR243" i="1"/>
  <c r="BQ243" i="1" s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BR247" i="1"/>
  <c r="BQ247" i="1" s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BR253" i="1"/>
  <c r="BQ253" i="1" s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BR256" i="1"/>
  <c r="BQ256" i="1" s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BR258" i="1"/>
  <c r="BQ258" i="1" s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BR261" i="1"/>
  <c r="BQ261" i="1" s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BR263" i="1"/>
  <c r="BQ263" i="1" s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BR266" i="1"/>
  <c r="BQ266" i="1" s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BR269" i="1"/>
  <c r="BQ269" i="1" s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BR275" i="1"/>
  <c r="BQ275" i="1" s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BR278" i="1"/>
  <c r="BQ278" i="1" s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BR282" i="1"/>
  <c r="BQ282" i="1" s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BR284" i="1"/>
  <c r="BQ284" i="1" s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BR287" i="1"/>
  <c r="BQ287" i="1" s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BR291" i="1"/>
  <c r="BQ291" i="1" s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BR293" i="1"/>
  <c r="BQ293" i="1" s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BR295" i="1"/>
  <c r="BQ295" i="1" s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BB298" i="1"/>
  <c r="BR298" i="1"/>
  <c r="BQ298" i="1" s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BR301" i="1"/>
  <c r="BQ301" i="1" s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BR304" i="1"/>
  <c r="BQ304" i="1" s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BR313" i="1"/>
  <c r="BQ313" i="1" s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BR316" i="1"/>
  <c r="BQ316" i="1" s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BR322" i="1"/>
  <c r="BQ322" i="1" s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BR325" i="1"/>
  <c r="BQ325" i="1" s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BR331" i="1"/>
  <c r="BQ331" i="1" s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BR334" i="1"/>
  <c r="BQ334" i="1" s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BR337" i="1"/>
  <c r="BQ337" i="1" s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BR340" i="1"/>
  <c r="BQ340" i="1" s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BR346" i="1"/>
  <c r="BQ346" i="1" s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BR355" i="1"/>
  <c r="BQ355" i="1" s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9" i="10" s="1"/>
  <c r="AL358" i="1"/>
  <c r="AN358" i="1"/>
  <c r="AO358" i="1"/>
  <c r="AP358" i="1"/>
  <c r="M359" i="10" s="1"/>
  <c r="AQ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8" i="10" s="1"/>
  <c r="AL367" i="1"/>
  <c r="AN367" i="1"/>
  <c r="AO367" i="1"/>
  <c r="AP367" i="1"/>
  <c r="M368" i="10" s="1"/>
  <c r="AQ367" i="1"/>
  <c r="BR367" i="1"/>
  <c r="BQ367" i="1" s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BR387" i="1"/>
  <c r="BQ387" i="1" s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90" i="10" s="1"/>
  <c r="AL389" i="1"/>
  <c r="AN389" i="1"/>
  <c r="AO389" i="1"/>
  <c r="AP389" i="1"/>
  <c r="M390" i="10" s="1"/>
  <c r="AQ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BR395" i="1"/>
  <c r="BQ395" i="1" s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2" i="10" s="1"/>
  <c r="AL401" i="1"/>
  <c r="AN401" i="1"/>
  <c r="AO401" i="1"/>
  <c r="AP401" i="1"/>
  <c r="M402" i="10" s="1"/>
  <c r="AQ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20" i="10" s="1"/>
  <c r="AL419" i="1"/>
  <c r="AN419" i="1"/>
  <c r="AO419" i="1"/>
  <c r="AP419" i="1"/>
  <c r="M420" i="10" s="1"/>
  <c r="AQ419" i="1"/>
  <c r="BR419" i="1"/>
  <c r="BQ419" i="1" s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BR422" i="1"/>
  <c r="BQ422" i="1" s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BR443" i="1"/>
  <c r="BQ443" i="1" s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BR446" i="1"/>
  <c r="BQ446" i="1" s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BR449" i="1"/>
  <c r="BQ449" i="1" s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BR455" i="1"/>
  <c r="BQ455" i="1" s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BR462" i="1"/>
  <c r="BQ462" i="1" s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BR472" i="1"/>
  <c r="BQ472" i="1" s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BR475" i="1"/>
  <c r="BQ475" i="1" s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BR481" i="1"/>
  <c r="BQ481" i="1" s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BR487" i="1"/>
  <c r="BQ487" i="1" s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BR499" i="1"/>
  <c r="BQ499" i="1" s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BR502" i="1"/>
  <c r="BQ502" i="1" s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BR514" i="1"/>
  <c r="BQ514" i="1" s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BR526" i="1"/>
  <c r="BQ526" i="1" s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BR529" i="1"/>
  <c r="BQ529" i="1" s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BR535" i="1"/>
  <c r="BQ535" i="1" s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BR541" i="1"/>
  <c r="BQ541" i="1" s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BR547" i="1"/>
  <c r="BQ547" i="1" s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BR550" i="1"/>
  <c r="BQ550" i="1" s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BR553" i="1"/>
  <c r="BQ553" i="1" s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BR556" i="1"/>
  <c r="BQ556" i="1" s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BR558" i="1"/>
  <c r="BS558" i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BR559" i="1"/>
  <c r="BQ559" i="1" s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BR561" i="1"/>
  <c r="BS561" i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BR562" i="1"/>
  <c r="BQ562" i="1" s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BR565" i="1"/>
  <c r="BQ565" i="1" s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BR568" i="1"/>
  <c r="BQ568" i="1" s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BR571" i="1"/>
  <c r="BQ571" i="1" s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BR574" i="1"/>
  <c r="BQ574" i="1" s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BR577" i="1"/>
  <c r="BQ577" i="1" s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BR580" i="1"/>
  <c r="BQ580" i="1" s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BR583" i="1"/>
  <c r="BQ583" i="1" s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BR586" i="1"/>
  <c r="BQ586" i="1" s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BR589" i="1"/>
  <c r="BQ589" i="1" s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BR591" i="1"/>
  <c r="BS591" i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BR592" i="1"/>
  <c r="BQ592" i="1" s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BR594" i="1"/>
  <c r="BQ594" i="1" s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BR598" i="1"/>
  <c r="BQ598" i="1" s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BR610" i="1"/>
  <c r="BQ610" i="1" s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BR613" i="1"/>
  <c r="BQ613" i="1" s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BR619" i="1"/>
  <c r="BQ619" i="1" s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BR629" i="1"/>
  <c r="BQ629" i="1" s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BR632" i="1"/>
  <c r="BQ632" i="1" s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BR635" i="1"/>
  <c r="BQ635" i="1" s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BR638" i="1"/>
  <c r="BQ638" i="1" s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BR644" i="1"/>
  <c r="BQ644" i="1" s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BR653" i="1"/>
  <c r="BQ653" i="1" s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BR656" i="1"/>
  <c r="BQ656" i="1" s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BR659" i="1"/>
  <c r="BQ659" i="1" s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BR662" i="1"/>
  <c r="BQ662" i="1" s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BR665" i="1"/>
  <c r="BQ665" i="1" s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BR671" i="1"/>
  <c r="BQ671" i="1" s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BR677" i="1"/>
  <c r="BQ677" i="1" s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BR680" i="1"/>
  <c r="BQ680" i="1" s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BR682" i="1"/>
  <c r="BS682" i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BR685" i="1"/>
  <c r="BS685" i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BR686" i="1"/>
  <c r="BQ686" i="1" s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BR689" i="1"/>
  <c r="BQ689" i="1" s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BR691" i="1"/>
  <c r="BS691" i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BR692" i="1"/>
  <c r="BQ692" i="1" s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BR694" i="1"/>
  <c r="BS694" i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BR703" i="1"/>
  <c r="BQ703" i="1" s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BR707" i="1"/>
  <c r="BQ707" i="1" s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BR719" i="1"/>
  <c r="BQ719" i="1" s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7" i="10" s="1"/>
  <c r="AL746" i="1"/>
  <c r="AN746" i="1"/>
  <c r="AO746" i="1"/>
  <c r="AP746" i="1"/>
  <c r="M747" i="10" s="1"/>
  <c r="AQ746" i="1"/>
  <c r="BR746" i="1"/>
  <c r="BQ746" i="1" s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BR755" i="1"/>
  <c r="BQ755" i="1" s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BR788" i="1"/>
  <c r="BQ788" i="1" s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BR800" i="1"/>
  <c r="BQ800" i="1" s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R803" i="1"/>
  <c r="BQ803" i="1" s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Q809" i="1" s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Q815" i="1" s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Q818" i="1" s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R850" i="1"/>
  <c r="BQ850" i="1" s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BR853" i="1"/>
  <c r="BQ853" i="1" s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Q862" i="1" s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BR871" i="1"/>
  <c r="BQ871" i="1" s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BR877" i="1"/>
  <c r="BQ877" i="1" s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Q889" i="1" s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R895" i="1"/>
  <c r="BQ895" i="1" s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R904" i="1"/>
  <c r="BQ904" i="1" s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BR913" i="1"/>
  <c r="BQ913" i="1" s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Q916" i="1" s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R931" i="1"/>
  <c r="BQ931" i="1" s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Q934" i="1" s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Q943" i="1" s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BR950" i="1"/>
  <c r="BQ950" i="1" s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BR952" i="1"/>
  <c r="BQ952" i="1" s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BR959" i="1"/>
  <c r="BQ959" i="1" s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BR961" i="1"/>
  <c r="BQ961" i="1" s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Q968" i="1" s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BR970" i="1"/>
  <c r="BQ970" i="1" s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R974" i="1"/>
  <c r="BQ974" i="1" s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R980" i="1"/>
  <c r="BQ980" i="1" s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R983" i="1"/>
  <c r="BQ983" i="1" s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Q986" i="1" s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BR988" i="1"/>
  <c r="BS988" i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BR989" i="1"/>
  <c r="BQ989" i="1" s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R992" i="1"/>
  <c r="BQ992" i="1" s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Q995" i="1" s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R998" i="1"/>
  <c r="BQ998" i="1" s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Q1000" i="1" s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976" i="1" l="1"/>
  <c r="BQ973" i="1"/>
  <c r="BQ964" i="1"/>
  <c r="BQ955" i="1"/>
  <c r="BQ697" i="1"/>
  <c r="BQ691" i="1"/>
  <c r="BQ667" i="1"/>
  <c r="BQ664" i="1"/>
  <c r="BQ585" i="1"/>
  <c r="BQ564" i="1"/>
  <c r="BQ558" i="1"/>
  <c r="BQ480" i="1"/>
  <c r="BQ477" i="1"/>
  <c r="BQ985" i="1"/>
  <c r="BQ982" i="1"/>
  <c r="BQ676" i="1"/>
  <c r="BQ673" i="1"/>
  <c r="BQ649" i="1"/>
  <c r="BQ646" i="1"/>
  <c r="BQ573" i="1"/>
  <c r="BQ570" i="1"/>
  <c r="BQ543" i="1"/>
  <c r="BQ540" i="1"/>
  <c r="BQ516" i="1"/>
  <c r="BQ513" i="1"/>
  <c r="BQ489" i="1"/>
  <c r="BQ486" i="1"/>
  <c r="BQ461" i="1"/>
  <c r="BQ343" i="1"/>
  <c r="BQ249" i="1"/>
  <c r="BQ246" i="1"/>
  <c r="BQ994" i="1"/>
  <c r="BQ991" i="1"/>
  <c r="BQ706" i="1"/>
  <c r="BQ685" i="1"/>
  <c r="BQ682" i="1"/>
  <c r="BQ658" i="1"/>
  <c r="BQ655" i="1"/>
  <c r="BQ631" i="1"/>
  <c r="BQ628" i="1"/>
  <c r="BQ597" i="1"/>
  <c r="BQ591" i="1"/>
  <c r="BQ582" i="1"/>
  <c r="BQ579" i="1"/>
  <c r="BQ552" i="1"/>
  <c r="BQ549" i="1"/>
  <c r="BQ525" i="1"/>
  <c r="BQ522" i="1"/>
  <c r="BQ498" i="1"/>
  <c r="BQ495" i="1"/>
  <c r="BQ471" i="1"/>
  <c r="BQ468" i="1"/>
  <c r="BQ352" i="1"/>
  <c r="BQ255" i="1"/>
  <c r="BQ997" i="1"/>
  <c r="BQ988" i="1"/>
  <c r="BQ979" i="1"/>
  <c r="BQ290" i="1"/>
  <c r="BQ281" i="1"/>
  <c r="BQ252" i="1"/>
  <c r="BQ967" i="1"/>
  <c r="BQ958" i="1"/>
  <c r="BQ949" i="1"/>
  <c r="BQ694" i="1"/>
  <c r="BQ688" i="1"/>
  <c r="BQ679" i="1"/>
  <c r="BQ670" i="1"/>
  <c r="BQ661" i="1"/>
  <c r="BQ652" i="1"/>
  <c r="BQ643" i="1"/>
  <c r="BQ63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5" i="1"/>
  <c r="BQ458" i="1"/>
  <c r="BQ386" i="1"/>
  <c r="BQ379" i="1"/>
  <c r="BQ272" i="1"/>
  <c r="BQ383" i="1"/>
  <c r="BD79" i="1" a="1"/>
  <c r="BD79" i="1" s="1"/>
  <c r="BD76" i="1" a="1"/>
  <c r="BD76" i="1" s="1"/>
  <c r="BD73" i="1" a="1"/>
  <c r="BD73" i="1" s="1"/>
  <c r="AN782" i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<sst xmlns="http://schemas.openxmlformats.org/spreadsheetml/2006/main" count="3627" uniqueCount="1177">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</sst>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L1" activePane="topRight" state="frozen"/>
      <selection pane="topRight" activeCell="AY26" sqref="AY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 t="shared" ref="AY6:AY69" si="1">IF(D6="","*",IFERROR(IF(ISODD(COUNT(AS6:AX6)),"ERRO",SUM((AT6-AS6),(AV6-AU6),(AX6-AW6))),"ERRO"))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2">IF(BN6="","",SUBSTITUTE(BM6," ","")&amp;SUBSTITUTE(BN6," ",""))</f>
        <v>OKOK</v>
      </c>
    </row>
    <row r="7" spans="1:72">
      <c r="A7" s="47" t="str">
        <f t="shared" ref="A7:A70" si="3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si="1"/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3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1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3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1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3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>
        <v>0.49305555555555558</v>
      </c>
      <c r="AT10" s="108">
        <v>0.58888888888888891</v>
      </c>
      <c r="AU10" s="136"/>
      <c r="AV10" s="136"/>
      <c r="AW10" s="14"/>
      <c r="AX10" s="14"/>
      <c r="AY10" s="164">
        <f t="shared" si="1"/>
        <v>9.5833333333333326E-2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/>
      <c r="BL10" s="16"/>
      <c r="BM10" s="130"/>
      <c r="BN10" s="130"/>
      <c r="BO10" s="130"/>
      <c r="BP10" s="18"/>
      <c r="BQ10" s="12" t="str">
        <f t="shared" si="4"/>
        <v>Produção</v>
      </c>
      <c r="BR10" s="19">
        <f t="shared" si="5"/>
        <v>1.1499999999999999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3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1024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1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1024</v>
      </c>
      <c r="BG11" s="16"/>
      <c r="BH11" s="17">
        <v>1</v>
      </c>
      <c r="BI11" s="17"/>
      <c r="BJ11" s="17" t="s">
        <v>1026</v>
      </c>
      <c r="BK11" s="17" t="s">
        <v>1026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3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1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3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1027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1028</v>
      </c>
      <c r="W13" s="151" t="s">
        <v>1025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1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1028</v>
      </c>
      <c r="BG13" s="16"/>
      <c r="BH13" s="17">
        <v>0</v>
      </c>
      <c r="BI13" s="17"/>
      <c r="BJ13" s="17" t="s">
        <v>1029</v>
      </c>
      <c r="BK13" s="17" t="s">
        <v>1030</v>
      </c>
      <c r="BL13" s="16"/>
      <c r="BM13" s="130" t="s">
        <v>406</v>
      </c>
      <c r="BN13" s="130" t="s">
        <v>435</v>
      </c>
      <c r="BO13" s="130" t="s">
        <v>497</v>
      </c>
      <c r="BP13" s="18" t="s">
        <v>1031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3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1032</v>
      </c>
      <c r="W14" s="151" t="s">
        <v>1018</v>
      </c>
      <c r="X14" s="104" t="s">
        <v>381</v>
      </c>
      <c r="Y14" s="129"/>
      <c r="Z14" s="104"/>
      <c r="AA14" s="105" t="s">
        <v>1033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>
        <v>0.5625</v>
      </c>
      <c r="AU14" s="136"/>
      <c r="AV14" s="136"/>
      <c r="AW14" s="14"/>
      <c r="AX14" s="14"/>
      <c r="AY14" s="164">
        <f t="shared" si="1"/>
        <v>0.13958333333333334</v>
      </c>
      <c r="AZ14" s="153"/>
      <c r="BA14" s="109">
        <v>850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1032</v>
      </c>
      <c r="BG14" s="16"/>
      <c r="BH14" s="17">
        <v>1</v>
      </c>
      <c r="BI14" s="17"/>
      <c r="BJ14" s="17" t="s">
        <v>1034</v>
      </c>
      <c r="BK14" s="17" t="s">
        <v>1034</v>
      </c>
      <c r="BL14" s="16"/>
      <c r="BM14" s="130"/>
      <c r="BN14" s="130"/>
      <c r="BO14" s="130"/>
      <c r="BP14" s="18"/>
      <c r="BQ14" s="12" t="str">
        <f t="shared" si="4"/>
        <v>Aderente</v>
      </c>
      <c r="BR14" s="19">
        <f t="shared" si="5"/>
        <v>1.1166666666666667</v>
      </c>
      <c r="BS14" s="19">
        <f t="shared" si="6"/>
        <v>1.7</v>
      </c>
      <c r="BT14" s="8" t="str">
        <f t="shared" si="7"/>
        <v/>
      </c>
    </row>
    <row r="15" spans="1:72">
      <c r="A15" s="47" t="str">
        <f t="shared" si="3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1035</v>
      </c>
      <c r="W15" s="151" t="s">
        <v>1036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>
        <f t="shared" si="1"/>
        <v>8.3333333333333315E-2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1035</v>
      </c>
      <c r="BG15" s="16"/>
      <c r="BH15" s="17">
        <v>1</v>
      </c>
      <c r="BI15" s="17"/>
      <c r="BJ15" s="17" t="s">
        <v>1037</v>
      </c>
      <c r="BK15" s="17" t="s">
        <v>1037</v>
      </c>
      <c r="BL15" s="16"/>
      <c r="BM15" s="130"/>
      <c r="BN15" s="130"/>
      <c r="BO15" s="130"/>
      <c r="BP15" s="18"/>
      <c r="BQ15" s="12" t="str">
        <f t="shared" si="4"/>
        <v>Produção</v>
      </c>
      <c r="BR15" s="19">
        <f t="shared" si="5"/>
        <v>0.99999999999999978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3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1035</v>
      </c>
      <c r="W16" s="151" t="s">
        <v>1038</v>
      </c>
      <c r="X16" s="104" t="s">
        <v>386</v>
      </c>
      <c r="Y16" s="129"/>
      <c r="Z16" s="104"/>
      <c r="AA16" s="105" t="s">
        <v>1039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1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1035</v>
      </c>
      <c r="BG16" s="16"/>
      <c r="BH16" s="17">
        <v>0</v>
      </c>
      <c r="BI16" s="17"/>
      <c r="BJ16" s="17" t="s">
        <v>1040</v>
      </c>
      <c r="BK16" s="17" t="s">
        <v>1040</v>
      </c>
      <c r="BL16" s="16"/>
      <c r="BM16" s="130" t="s">
        <v>406</v>
      </c>
      <c r="BN16" s="130" t="s">
        <v>435</v>
      </c>
      <c r="BO16" s="130" t="s">
        <v>497</v>
      </c>
      <c r="BP16" s="18" t="s">
        <v>1041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3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1042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1043</v>
      </c>
      <c r="W17" s="151" t="s">
        <v>1044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1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1043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3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1042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1045</v>
      </c>
      <c r="W18" s="151" t="s">
        <v>1044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1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1045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3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1046</v>
      </c>
      <c r="W19" s="151" t="s">
        <v>1025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1"/>
        <v>0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1046</v>
      </c>
      <c r="BG19" s="16"/>
      <c r="BH19" s="17">
        <v>0</v>
      </c>
      <c r="BI19" s="17"/>
      <c r="BJ19" s="17" t="s">
        <v>1047</v>
      </c>
      <c r="BK19" s="17" t="s">
        <v>1047</v>
      </c>
      <c r="BL19" s="16"/>
      <c r="BM19" s="130" t="s">
        <v>396</v>
      </c>
      <c r="BN19" s="130" t="s">
        <v>430</v>
      </c>
      <c r="BO19" s="130" t="s">
        <v>430</v>
      </c>
      <c r="BP19" s="18" t="s">
        <v>1048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3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1046</v>
      </c>
      <c r="W20" s="151" t="s">
        <v>1025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1"/>
        <v>0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1046</v>
      </c>
      <c r="BG20" s="16"/>
      <c r="BH20" s="17">
        <v>0</v>
      </c>
      <c r="BI20" s="17"/>
      <c r="BJ20" s="17" t="s">
        <v>1047</v>
      </c>
      <c r="BK20" s="17" t="s">
        <v>1047</v>
      </c>
      <c r="BL20" s="16"/>
      <c r="BM20" s="130" t="s">
        <v>396</v>
      </c>
      <c r="BN20" s="130" t="s">
        <v>430</v>
      </c>
      <c r="BO20" s="130" t="s">
        <v>430</v>
      </c>
      <c r="BP20" s="18" t="s">
        <v>1048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3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1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1</v>
      </c>
      <c r="BI21" s="17"/>
      <c r="BJ21" s="17" t="s">
        <v>1049</v>
      </c>
      <c r="BK21" s="17" t="s">
        <v>1049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3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1046</v>
      </c>
      <c r="W22" s="151" t="s">
        <v>1050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1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1046</v>
      </c>
      <c r="BG22" s="16"/>
      <c r="BH22" s="17">
        <v>0</v>
      </c>
      <c r="BI22" s="17"/>
      <c r="BJ22" s="17" t="s">
        <v>1051</v>
      </c>
      <c r="BK22" s="17" t="s">
        <v>1051</v>
      </c>
      <c r="BL22" s="16"/>
      <c r="BM22" s="130" t="s">
        <v>396</v>
      </c>
      <c r="BN22" s="130" t="s">
        <v>430</v>
      </c>
      <c r="BO22" s="130" t="s">
        <v>430</v>
      </c>
      <c r="BP22" s="18" t="s">
        <v>1051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3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1052</v>
      </c>
      <c r="I23" s="106" t="s">
        <v>1052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1053</v>
      </c>
      <c r="W23" s="151" t="s">
        <v>1054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1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1053</v>
      </c>
      <c r="BG23" s="16"/>
      <c r="BH23" s="17">
        <v>0</v>
      </c>
      <c r="BI23" s="17"/>
      <c r="BJ23" s="17" t="s">
        <v>1051</v>
      </c>
      <c r="BK23" s="17" t="s">
        <v>1051</v>
      </c>
      <c r="BL23" s="16"/>
      <c r="BM23" s="130" t="s">
        <v>396</v>
      </c>
      <c r="BN23" s="130" t="s">
        <v>430</v>
      </c>
      <c r="BO23" s="130" t="s">
        <v>430</v>
      </c>
      <c r="BP23" s="18" t="s">
        <v>1051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3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1055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1056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1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1056</v>
      </c>
      <c r="BG24" s="16"/>
      <c r="BH24" s="17">
        <v>0</v>
      </c>
      <c r="BI24" s="17"/>
      <c r="BJ24" s="17" t="s">
        <v>1057</v>
      </c>
      <c r="BK24" s="17" t="s">
        <v>1057</v>
      </c>
      <c r="BL24" s="16"/>
      <c r="BM24" s="130" t="s">
        <v>396</v>
      </c>
      <c r="BN24" s="130" t="s">
        <v>430</v>
      </c>
      <c r="BO24" s="130" t="s">
        <v>430</v>
      </c>
      <c r="BP24" s="18" t="s">
        <v>1051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3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1058</v>
      </c>
      <c r="W25" s="151" t="s">
        <v>1025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1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1058</v>
      </c>
      <c r="BG25" s="16"/>
      <c r="BH25" s="17">
        <v>0</v>
      </c>
      <c r="BI25" s="17"/>
      <c r="BJ25" s="17" t="s">
        <v>1059</v>
      </c>
      <c r="BK25" s="17" t="s">
        <v>1059</v>
      </c>
      <c r="BL25" s="16"/>
      <c r="BM25" s="130" t="s">
        <v>396</v>
      </c>
      <c r="BN25" s="130" t="s">
        <v>430</v>
      </c>
      <c r="BO25" s="130" t="s">
        <v>430</v>
      </c>
      <c r="BP25" s="18" t="s">
        <v>1060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3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1058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1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1058</v>
      </c>
      <c r="BG26" s="16"/>
      <c r="BH26" s="17">
        <v>0</v>
      </c>
      <c r="BI26" s="17"/>
      <c r="BJ26" s="17" t="s">
        <v>1059</v>
      </c>
      <c r="BK26" s="17" t="s">
        <v>1059</v>
      </c>
      <c r="BL26" s="16"/>
      <c r="BM26" s="130" t="s">
        <v>396</v>
      </c>
      <c r="BN26" s="130" t="s">
        <v>430</v>
      </c>
      <c r="BO26" s="130" t="s">
        <v>430</v>
      </c>
      <c r="BP26" s="18" t="s">
        <v>1060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3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1058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1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1058</v>
      </c>
      <c r="BG27" s="16"/>
      <c r="BH27" s="17">
        <v>0</v>
      </c>
      <c r="BI27" s="17"/>
      <c r="BJ27" s="17" t="s">
        <v>1059</v>
      </c>
      <c r="BK27" s="17" t="s">
        <v>1059</v>
      </c>
      <c r="BL27" s="16"/>
      <c r="BM27" s="130" t="s">
        <v>396</v>
      </c>
      <c r="BN27" s="130" t="s">
        <v>430</v>
      </c>
      <c r="BO27" s="130" t="s">
        <v>430</v>
      </c>
      <c r="BP27" s="18" t="s">
        <v>1060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3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1058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1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1058</v>
      </c>
      <c r="BG28" s="16"/>
      <c r="BH28" s="17">
        <v>0</v>
      </c>
      <c r="BI28" s="17"/>
      <c r="BJ28" s="17" t="s">
        <v>1059</v>
      </c>
      <c r="BK28" s="17" t="s">
        <v>1059</v>
      </c>
      <c r="BL28" s="16"/>
      <c r="BM28" s="130" t="s">
        <v>396</v>
      </c>
      <c r="BN28" s="130" t="s">
        <v>430</v>
      </c>
      <c r="BO28" s="130" t="s">
        <v>430</v>
      </c>
      <c r="BP28" s="18" t="s">
        <v>1060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3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1061</v>
      </c>
      <c r="N29" s="105" t="s">
        <v>1062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1063</v>
      </c>
      <c r="W29" s="151" t="s">
        <v>1064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1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1063</v>
      </c>
      <c r="BG29" s="16"/>
      <c r="BH29" s="17">
        <v>1</v>
      </c>
      <c r="BI29" s="17"/>
      <c r="BJ29" s="17" t="s">
        <v>1065</v>
      </c>
      <c r="BK29" s="17" t="s">
        <v>1065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3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1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3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1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1066</v>
      </c>
      <c r="BK31" s="17" t="s">
        <v>1066</v>
      </c>
      <c r="BL31" s="16"/>
      <c r="BM31" s="130" t="s">
        <v>396</v>
      </c>
      <c r="BN31" s="130" t="s">
        <v>430</v>
      </c>
      <c r="BO31" s="130" t="s">
        <v>430</v>
      </c>
      <c r="BP31" s="18" t="s">
        <v>1060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3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1032</v>
      </c>
      <c r="W32" s="151" t="s">
        <v>1067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1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1032</v>
      </c>
      <c r="BG32" s="16"/>
      <c r="BH32" s="17">
        <v>1</v>
      </c>
      <c r="BI32" s="17"/>
      <c r="BJ32" s="17" t="s">
        <v>1068</v>
      </c>
      <c r="BK32" s="17" t="s">
        <v>1068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3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1069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1070</v>
      </c>
      <c r="W33" s="151" t="s">
        <v>1071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1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1070</v>
      </c>
      <c r="BG33" s="16"/>
      <c r="BH33" s="17">
        <v>1</v>
      </c>
      <c r="BI33" s="17"/>
      <c r="BJ33" s="17" t="s">
        <v>1072</v>
      </c>
      <c r="BK33" s="17" t="s">
        <v>1072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3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1073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1074</v>
      </c>
      <c r="N34" s="105" t="s">
        <v>1075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1070</v>
      </c>
      <c r="W34" s="151" t="s">
        <v>1076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1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1070</v>
      </c>
      <c r="BG34" s="16"/>
      <c r="BH34" s="17"/>
      <c r="BI34" s="17"/>
      <c r="BJ34" s="17" t="s">
        <v>1077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3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1070</v>
      </c>
      <c r="W35" s="151" t="s">
        <v>1078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1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1070</v>
      </c>
      <c r="BG35" s="16"/>
      <c r="BH35" s="17"/>
      <c r="BI35" s="17"/>
      <c r="BJ35" s="17" t="s">
        <v>1077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3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1079</v>
      </c>
      <c r="W36" s="151" t="s">
        <v>1025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1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1079</v>
      </c>
      <c r="BG36" s="16"/>
      <c r="BH36" s="17"/>
      <c r="BI36" s="17"/>
      <c r="BJ36" s="17" t="s">
        <v>1077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3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1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1080</v>
      </c>
      <c r="BK37" s="17" t="s">
        <v>1080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3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1081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1082</v>
      </c>
      <c r="W38" s="151" t="s">
        <v>1025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1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1082</v>
      </c>
      <c r="BG38" s="16"/>
      <c r="BH38" s="17">
        <v>0</v>
      </c>
      <c r="BI38" s="17"/>
      <c r="BJ38" s="17" t="s">
        <v>1083</v>
      </c>
      <c r="BK38" s="110" t="s">
        <v>1083</v>
      </c>
      <c r="BL38" s="16"/>
      <c r="BM38" s="130" t="s">
        <v>407</v>
      </c>
      <c r="BN38" s="130" t="s">
        <v>435</v>
      </c>
      <c r="BO38" s="130" t="s">
        <v>486</v>
      </c>
      <c r="BP38" s="18" t="s">
        <v>1084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3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1070</v>
      </c>
      <c r="W39" s="151" t="s">
        <v>1036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1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1070</v>
      </c>
      <c r="BG39" s="16"/>
      <c r="BH39" s="17"/>
      <c r="BI39" s="17"/>
      <c r="BJ39" s="17" t="s">
        <v>1077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3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1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3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1085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1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3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1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3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1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3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1086</v>
      </c>
      <c r="I44" s="106" t="s">
        <v>1086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1087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1088</v>
      </c>
      <c r="X44" s="104" t="s">
        <v>381</v>
      </c>
      <c r="Y44" s="129"/>
      <c r="Z44" s="104"/>
      <c r="AA44" s="105" t="s">
        <v>1089</v>
      </c>
      <c r="AB44" s="103" t="s">
        <v>388</v>
      </c>
      <c r="AC44" s="152" t="s">
        <v>371</v>
      </c>
      <c r="AD44" s="107">
        <v>0.33333333333333331</v>
      </c>
      <c r="AE44" s="172" t="s">
        <v>1090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1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3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1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3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1091</v>
      </c>
      <c r="W46" s="151" t="s">
        <v>1044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1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3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1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3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1027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1028</v>
      </c>
      <c r="W48" s="151" t="s">
        <v>1025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1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3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0.35416666666666669</v>
      </c>
      <c r="P49" s="106">
        <v>0.20833333333333334</v>
      </c>
      <c r="Q49" s="105">
        <v>2500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1032</v>
      </c>
      <c r="W49" s="151" t="s">
        <v>1018</v>
      </c>
      <c r="X49" s="104" t="s">
        <v>381</v>
      </c>
      <c r="Y49" s="129"/>
      <c r="Z49" s="104"/>
      <c r="AA49" s="105" t="s">
        <v>1033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1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3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1035</v>
      </c>
      <c r="W50" s="151" t="s">
        <v>1036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1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3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1035</v>
      </c>
      <c r="W51" s="151" t="s">
        <v>1038</v>
      </c>
      <c r="X51" s="104" t="s">
        <v>386</v>
      </c>
      <c r="Y51" s="129"/>
      <c r="Z51" s="104"/>
      <c r="AA51" s="105" t="s">
        <v>1039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1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3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1042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1043</v>
      </c>
      <c r="W52" s="151" t="s">
        <v>1044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1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3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1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3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1091</v>
      </c>
      <c r="W54" s="151" t="s">
        <v>1092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1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3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1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3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1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3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1093</v>
      </c>
      <c r="W57" s="151" t="s">
        <v>1094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1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3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1094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1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3"/>
        <v>V8946084</v>
      </c>
      <c r="B59" s="102">
        <v>46084</v>
      </c>
      <c r="C59" s="135">
        <f>IF(BS_CONTROLE[[#This Row],[DATA]]="","",WEEKNUM(BS_CONTROLE[[#This Row],[DATA]]))</f>
        <v>10</v>
      </c>
      <c r="D59" s="104" t="s">
        <v>768</v>
      </c>
      <c r="E59" s="159">
        <v>783</v>
      </c>
      <c r="F59" s="126" t="s">
        <v>663</v>
      </c>
      <c r="G59" s="142" t="str">
        <f>IF(D59="","*",VLOOKUP(F59,BS_ATIVIDADE[],3,FALSE))</f>
        <v>MECANIZAÇÃO - SOCADORA</v>
      </c>
      <c r="H59" s="106" t="s">
        <v>196</v>
      </c>
      <c r="I59" s="106" t="s">
        <v>1055</v>
      </c>
      <c r="J59" s="105">
        <v>55</v>
      </c>
      <c r="K59" s="105">
        <v>134</v>
      </c>
      <c r="L59" s="105">
        <v>135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59" s="106">
        <v>0.375</v>
      </c>
      <c r="P59" s="106">
        <v>8.3333333333333329E-2</v>
      </c>
      <c r="Q59" s="105">
        <v>480</v>
      </c>
      <c r="R59" s="10" t="str">
        <f>IFERROR(_xlfn.XLOOKUP(F59, BS_ATIVIDADE[ATIVIDADE],BS_ATIVIDADE[UNIDADE] ), "*")</f>
        <v>M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1056</v>
      </c>
      <c r="W59" s="151" t="s">
        <v>1018</v>
      </c>
      <c r="X59" s="104" t="s">
        <v>386</v>
      </c>
      <c r="Y59" s="129"/>
      <c r="Z59" s="104"/>
      <c r="AA59" s="105">
        <v>1</v>
      </c>
      <c r="AB59" s="103" t="s">
        <v>377</v>
      </c>
      <c r="AC59" s="152"/>
      <c r="AD59" s="107">
        <v>0.29166666666666669</v>
      </c>
      <c r="AE59" s="105">
        <v>6239</v>
      </c>
      <c r="AF59" s="105">
        <v>6809</v>
      </c>
      <c r="AG59" s="105" t="s">
        <v>558</v>
      </c>
      <c r="AH59" s="15"/>
      <c r="AI59" s="126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ZEM2</v>
      </c>
      <c r="AL59" s="31" t="str">
        <f>BS_CONTROLE[[#This Row],[Local - Encerramento]]</f>
        <v>ZEM</v>
      </c>
      <c r="AM59" s="105" t="str">
        <f>IF(BS_CONTROLE[[#This Row],[Entre - Estações]]=0, "-", BS_CONTROLE[[#This Row],[Entre - Estações]])</f>
        <v>ZYQ-ZEM</v>
      </c>
      <c r="AN59" s="105" t="str">
        <f>IF(BS_CONTROLE[[#This Row],[SB]]=0, "-", BS_CONTROLE[[#This Row],[SB]])</f>
        <v>ZEM1302</v>
      </c>
      <c r="AO59" s="105">
        <f>IF(BS_CONTROLE[[#This Row],[SUB]]=0, "-", BS_CONTROLE[[#This Row],[SUB]])</f>
        <v>55</v>
      </c>
      <c r="AP59" s="105">
        <f>BS_CONTROLE[[#This Row],[KM - Inicio]]</f>
        <v>134</v>
      </c>
      <c r="AQ59" s="105">
        <f>BS_CONTROLE[[#This Row],[KM - Inicio]]</f>
        <v>134</v>
      </c>
      <c r="AR59" s="108"/>
      <c r="AS59" s="108"/>
      <c r="AT59" s="108"/>
      <c r="AU59" s="136"/>
      <c r="AV59" s="136"/>
      <c r="AW59" s="14"/>
      <c r="AX59" s="14"/>
      <c r="AY59" s="164">
        <f t="shared" si="1"/>
        <v>0</v>
      </c>
      <c r="AZ59" s="153"/>
      <c r="BA59" s="109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/>
      </c>
    </row>
    <row r="60" spans="1:72">
      <c r="A60" s="47" t="str">
        <f t="shared" si="3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1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3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1095</v>
      </c>
      <c r="I61" s="106" t="s">
        <v>1095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1058</v>
      </c>
      <c r="W61" s="151" t="s">
        <v>1096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 t="shared" si="1"/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Produção e Intervalo</v>
      </c>
      <c r="BR61" s="19">
        <f t="shared" si="5"/>
        <v>0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3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1095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1097</v>
      </c>
      <c r="W62" s="151" t="s">
        <v>1098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 t="shared" si="1"/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/>
      </c>
    </row>
    <row r="63" spans="1:72">
      <c r="A63" s="47" t="str">
        <f t="shared" si="3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1097</v>
      </c>
      <c r="W63" s="151" t="s">
        <v>1099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 t="shared" si="1"/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/>
      </c>
    </row>
    <row r="64" spans="1:72">
      <c r="A64" s="47" t="str">
        <f t="shared" si="3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1100</v>
      </c>
      <c r="I64" s="106" t="s">
        <v>1100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1097</v>
      </c>
      <c r="W64" s="151" t="s">
        <v>1101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 t="shared" si="1"/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/>
      </c>
    </row>
    <row r="65" spans="1:72">
      <c r="A65" s="47" t="str">
        <f t="shared" si="3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1097</v>
      </c>
      <c r="W65" s="151" t="s">
        <v>1102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 t="shared" si="1"/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/>
      </c>
    </row>
    <row r="66" spans="1:72" ht="57.75">
      <c r="A66" s="47" t="str">
        <f t="shared" si="3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1103</v>
      </c>
      <c r="N66" s="127" t="s">
        <v>1104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1097</v>
      </c>
      <c r="W66" s="151" t="s">
        <v>1105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 t="shared" si="1"/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/>
      </c>
    </row>
    <row r="67" spans="1:72">
      <c r="A67" s="47" t="str">
        <f t="shared" si="3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1079</v>
      </c>
      <c r="W67" s="151" t="s">
        <v>1025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 t="shared" si="1"/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/>
      </c>
    </row>
    <row r="68" spans="1:72">
      <c r="A68" s="47" t="str">
        <f t="shared" si="3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1028</v>
      </c>
      <c r="W68" s="151" t="s">
        <v>1106</v>
      </c>
      <c r="X68" s="104" t="s">
        <v>386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 t="shared" si="1"/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Produção e Intervalo</v>
      </c>
      <c r="BR68" s="19">
        <f t="shared" si="5"/>
        <v>0</v>
      </c>
      <c r="BS68" s="19">
        <f t="shared" si="6"/>
        <v>0</v>
      </c>
      <c r="BT68" s="8" t="str">
        <f t="shared" si="7"/>
        <v/>
      </c>
    </row>
    <row r="69" spans="1:72">
      <c r="A69" s="47" t="str">
        <f t="shared" si="3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1054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 t="shared" si="1"/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/>
      </c>
    </row>
    <row r="70" spans="1:72">
      <c r="A70" s="47" t="str">
        <f t="shared" si="3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1107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 t="shared" ref="AY70:AY133" si="8"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1108</v>
      </c>
      <c r="BQ70" s="12" t="str">
        <f t="shared" si="4"/>
        <v>Produção e Intervalo</v>
      </c>
      <c r="BR70" s="19">
        <f t="shared" si="5"/>
        <v>0</v>
      </c>
      <c r="BS70" s="19">
        <f t="shared" si="6"/>
        <v>0</v>
      </c>
      <c r="BT70" s="8" t="str">
        <f t="shared" si="7"/>
        <v/>
      </c>
    </row>
    <row r="71" spans="1:72">
      <c r="A71" s="47" t="str">
        <f t="shared" ref="A71:A134" si="9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1109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 t="shared" si="8"/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Produção e Intervalo</v>
      </c>
      <c r="BR71" s="19">
        <f t="shared" ref="BR71:BR134" si="11">IF(OR(B71="",F71=""),"*",AY71/P71)</f>
        <v>0</v>
      </c>
      <c r="BS71" s="19">
        <f t="shared" ref="BS71:BS134" si="12">IF(OR(B71="",F71=""),"*",BA71/Q71)</f>
        <v>0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9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1110</v>
      </c>
      <c r="W72" s="151" t="s">
        <v>1111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 t="shared" si="8"/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Produção e Intervalo</v>
      </c>
      <c r="BR72" s="19">
        <f t="shared" si="11"/>
        <v>0</v>
      </c>
      <c r="BS72" s="19">
        <f t="shared" si="12"/>
        <v>0</v>
      </c>
      <c r="BT72" s="8" t="str">
        <f t="shared" si="13"/>
        <v/>
      </c>
    </row>
    <row r="73" spans="1:72">
      <c r="A73" s="47" t="str">
        <f t="shared" si="9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1112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 t="shared" si="8"/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9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1069</v>
      </c>
      <c r="I74" s="106" t="s">
        <v>1069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1056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 t="shared" si="8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>
      <c r="A75" s="47" t="str">
        <f t="shared" si="9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1069</v>
      </c>
      <c r="I75" s="106" t="s">
        <v>1069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1113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 t="shared" si="8"/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Produção e Intervalo</v>
      </c>
      <c r="BR75" s="19">
        <f t="shared" si="11"/>
        <v>0</v>
      </c>
      <c r="BS75" s="19">
        <f t="shared" si="12"/>
        <v>0</v>
      </c>
      <c r="BT75" s="8" t="str">
        <f t="shared" si="13"/>
        <v/>
      </c>
    </row>
    <row r="76" spans="1:72">
      <c r="A76" s="47" t="str">
        <f t="shared" si="9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8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9"/>
        <v>EDSON (TP-780)46084</v>
      </c>
      <c r="B77" s="102">
        <v>46084</v>
      </c>
      <c r="C77" s="135">
        <f>IF(BS_CONTROLE[[#This Row],[DATA]]="","",WEEKNUM(BS_CONTROLE[[#This Row],[DATA]]))</f>
        <v>10</v>
      </c>
      <c r="D77" s="104" t="s">
        <v>841</v>
      </c>
      <c r="E77" s="159">
        <v>72</v>
      </c>
      <c r="F77" s="126" t="s">
        <v>634</v>
      </c>
      <c r="G77" s="142" t="str">
        <f>IF(D77="","*",VLOOKUP(F77,BS_ATIVIDADE[],3,FALSE))</f>
        <v>JIC</v>
      </c>
      <c r="H77" s="106" t="s">
        <v>558</v>
      </c>
      <c r="I77" s="106" t="s">
        <v>558</v>
      </c>
      <c r="J77" s="105">
        <v>92</v>
      </c>
      <c r="K77" s="105">
        <v>106.5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77" s="106">
        <v>0.41666666666666669</v>
      </c>
      <c r="P77" s="106">
        <v>8.3333333333333329E-2</v>
      </c>
      <c r="Q77" s="105">
        <v>1</v>
      </c>
      <c r="R77" s="10" t="str">
        <f>IFERROR(_xlfn.XLOOKUP(F77, BS_ATIVIDADE[ATIVIDADE],BS_ATIVIDADE[UNIDADE] ), "*")</f>
        <v>Nº DE PEÇAS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" s="105" t="s">
        <v>1091</v>
      </c>
      <c r="W77" s="151" t="s">
        <v>1114</v>
      </c>
      <c r="X77" s="104" t="s">
        <v>386</v>
      </c>
      <c r="Y77" s="129"/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JIC</v>
      </c>
      <c r="AJ77" s="9" t="str">
        <f>IF(BS_CONTROLE[[#This Row],[Atividade]]=0, "-", BS_CONTROLE[[#This Row],[Atividade]])</f>
        <v>JIC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ZGP-ZPT</v>
      </c>
      <c r="AN77" s="105" t="str">
        <f>IF(BS_CONTROLE[[#This Row],[SB]]=0, "-", BS_CONTROLE[[#This Row],[SB]])</f>
        <v>ZPT106</v>
      </c>
      <c r="AO77" s="105">
        <f>IF(BS_CONTROLE[[#This Row],[SUB]]=0, "-", BS_CONTROLE[[#This Row],[SUB]])</f>
        <v>92</v>
      </c>
      <c r="AP77" s="105">
        <f>BS_CONTROLE[[#This Row],[KM - Inicio]]</f>
        <v>106.5</v>
      </c>
      <c r="AQ77" s="105">
        <f>BS_CONTROLE[[#This Row],[KM - Inicio]]</f>
        <v>106.5</v>
      </c>
      <c r="AR77" s="108"/>
      <c r="AS77" s="108"/>
      <c r="AT77" s="108"/>
      <c r="AU77" s="136"/>
      <c r="AV77" s="136"/>
      <c r="AW77" s="14"/>
      <c r="AX77" s="14"/>
      <c r="AY77" s="164">
        <f t="shared" si="8"/>
        <v>0</v>
      </c>
      <c r="AZ77" s="153"/>
      <c r="BA77" s="109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Produção e Intervalo</v>
      </c>
      <c r="BR77" s="19">
        <f t="shared" si="11"/>
        <v>0</v>
      </c>
      <c r="BS77" s="19">
        <f t="shared" si="12"/>
        <v>0</v>
      </c>
      <c r="BT77" s="8" t="str">
        <f t="shared" si="13"/>
        <v/>
      </c>
    </row>
    <row r="78" spans="1:72">
      <c r="A78" s="47" t="str">
        <f t="shared" si="9"/>
        <v>EXPANSÃO TURMA 146084</v>
      </c>
      <c r="B78" s="102">
        <v>46084</v>
      </c>
      <c r="C78" s="135">
        <f>IF(BS_CONTROLE[[#This Row],[DATA]]="","",WEEKNUM(BS_CONTROLE[[#This Row],[DATA]]))</f>
        <v>10</v>
      </c>
      <c r="D78" s="104" t="s">
        <v>559</v>
      </c>
      <c r="E78" s="159">
        <v>650</v>
      </c>
      <c r="F78" s="126" t="s">
        <v>619</v>
      </c>
      <c r="G78" s="142" t="str">
        <f>IF(D78="","*",VLOOKUP(F78,BS_ATIVIDADE[],3,FALSE))</f>
        <v>EXPANSÃO</v>
      </c>
      <c r="H78" s="106" t="s">
        <v>558</v>
      </c>
      <c r="I78" s="106" t="s">
        <v>558</v>
      </c>
      <c r="J78" s="105">
        <v>30</v>
      </c>
      <c r="K78" s="105">
        <v>108.75</v>
      </c>
      <c r="L78" s="105">
        <v>109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8" s="105" t="s">
        <v>1081</v>
      </c>
      <c r="O78" s="106">
        <v>0.35416666666666669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78" s="105" t="s">
        <v>1082</v>
      </c>
      <c r="W78" s="151" t="s">
        <v>1025</v>
      </c>
      <c r="X78" s="104" t="s">
        <v>386</v>
      </c>
      <c r="Y78" s="129"/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ZGM-109</v>
      </c>
      <c r="AN78" s="105" t="str">
        <f>IF(BS_CONTROLE[[#This Row],[SB]]=0, "-", BS_CONTROLE[[#This Row],[SB]])</f>
        <v>1101093/1101091</v>
      </c>
      <c r="AO78" s="105">
        <f>IF(BS_CONTROLE[[#This Row],[SUB]]=0, "-", BS_CONTROLE[[#This Row],[SUB]])</f>
        <v>30</v>
      </c>
      <c r="AP78" s="105">
        <f>BS_CONTROLE[[#This Row],[KM - Inicio]]</f>
        <v>108.75</v>
      </c>
      <c r="AQ78" s="105">
        <f>BS_CONTROLE[[#This Row],[KM - Inicio]]</f>
        <v>108.75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Produção e Intervalo</v>
      </c>
      <c r="BR78" s="19">
        <f t="shared" si="11"/>
        <v>0</v>
      </c>
      <c r="BS78" s="19">
        <f t="shared" si="12"/>
        <v>0</v>
      </c>
      <c r="BT78" s="8" t="str">
        <f t="shared" si="13"/>
        <v/>
      </c>
    </row>
    <row r="79" spans="1:72">
      <c r="A79" s="47" t="str">
        <f t="shared" si="9"/>
        <v>ANTONI  (TP-720)46084</v>
      </c>
      <c r="B79" s="102">
        <v>46084</v>
      </c>
      <c r="C79" s="135">
        <f>IF(BS_CONTROLE[[#This Row],[DATA]]="","",WEEKNUM(BS_CONTROLE[[#This Row],[DATA]]))</f>
        <v>10</v>
      </c>
      <c r="D79" s="104" t="s">
        <v>818</v>
      </c>
      <c r="E79" s="159">
        <v>74</v>
      </c>
      <c r="F79" s="126" t="s">
        <v>744</v>
      </c>
      <c r="G79" s="142" t="str">
        <f>IF(D79="","*",VLOOKUP(F79,BS_ATIVIDADE[],3,FALSE))</f>
        <v>DORMENTE - SUBSTITUIÇÂO</v>
      </c>
      <c r="H79" s="106" t="s">
        <v>558</v>
      </c>
      <c r="I79" s="106" t="s">
        <v>558</v>
      </c>
      <c r="J79" s="105">
        <v>53</v>
      </c>
      <c r="K79" s="105">
        <v>119.5</v>
      </c>
      <c r="L79" s="105" t="s">
        <v>558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79" s="127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79" s="106">
        <v>0.5</v>
      </c>
      <c r="P79" s="106">
        <v>8.3333333333333329E-2</v>
      </c>
      <c r="Q79" s="105">
        <v>20</v>
      </c>
      <c r="R79" s="10" t="str">
        <f>IFERROR(_xlfn.XLOOKUP(F79, BS_ATIVIDADE[ATIVIDADE],BS_ATIVIDADE[UNIDADE] ), "*")</f>
        <v>Nº DE DORMENTES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9" s="105" t="s">
        <v>1115</v>
      </c>
      <c r="W79" s="151" t="s">
        <v>1044</v>
      </c>
      <c r="X79" s="104" t="s">
        <v>386</v>
      </c>
      <c r="Y79" s="129"/>
      <c r="Z79" s="104"/>
      <c r="AA79" s="105" t="s">
        <v>558</v>
      </c>
      <c r="AB79" s="103"/>
      <c r="AC79" s="152"/>
      <c r="AD79" s="107" t="s">
        <v>558</v>
      </c>
      <c r="AE79" s="105" t="s">
        <v>558</v>
      </c>
      <c r="AF79" s="105" t="s">
        <v>558</v>
      </c>
      <c r="AG79" s="105" t="s">
        <v>558</v>
      </c>
      <c r="AH79" s="15"/>
      <c r="AI79" s="126" t="str">
        <f>IF(BS_CONTROLE[[#This Row],[Atividade]]=0, "-", BS_CONTROLE[[#This Row],[Atividade]])</f>
        <v>PDM - SUBSTITUIÇÃO - DORMENTE</v>
      </c>
      <c r="AJ79" s="9" t="str">
        <f>IF(BS_CONTROLE[[#This Row],[Atividade]]=0, "-", BS_CONTROLE[[#This Row],[Atividade]])</f>
        <v>PDM - SUBSTITUIÇÃO - DORMENTE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ZZV-117</v>
      </c>
      <c r="AN79" s="105">
        <f>IF(BS_CONTROLE[[#This Row],[SB]]=0, "-", BS_CONTROLE[[#This Row],[SB]])</f>
        <v>1201192</v>
      </c>
      <c r="AO79" s="105">
        <f>IF(BS_CONTROLE[[#This Row],[SUB]]=0, "-", BS_CONTROLE[[#This Row],[SUB]])</f>
        <v>53</v>
      </c>
      <c r="AP79" s="105">
        <f>BS_CONTROLE[[#This Row],[KM - Inicio]]</f>
        <v>119.5</v>
      </c>
      <c r="AQ79" s="105">
        <f>BS_CONTROLE[[#This Row],[KM - Inicio]]</f>
        <v>119.5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Nº DE DORMENTES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9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8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9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8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9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8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8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9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8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9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8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9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8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8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9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8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8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8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9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8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8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9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8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9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8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9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8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9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8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ref="AY134:AY197" si="14"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5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14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5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ref="AY198:AY261" si="20"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1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20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1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ref="AY262:AY325" si="26"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7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6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7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ref="AY326:AY389" si="32"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3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32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3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ref="AY390:AY453" si="38"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9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8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9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ref="AY454:AY517" si="44"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5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44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5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ref="AY518:AY581" si="50"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1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50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1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ref="AY582:AY645" si="56"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7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6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7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ref="AY646:AY709" si="62"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3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62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3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ref="AY710:AY773" si="68"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9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8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9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ref="AY774:AY837" si="74"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5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74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5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ref="AY838:AY901" si="80"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1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80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1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ref="AY902:AY965" si="86"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7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6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7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ref="AY966:AY1000" si="92"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3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92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3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1116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1117</v>
      </c>
      <c r="C4" s="160" t="s">
        <v>1118</v>
      </c>
      <c r="D4" s="160" t="s">
        <v>1119</v>
      </c>
      <c r="E4" s="160" t="s">
        <v>1120</v>
      </c>
      <c r="F4" s="160" t="s">
        <v>4</v>
      </c>
      <c r="G4" s="160" t="s">
        <v>1121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1122</v>
      </c>
      <c r="C6" s="161">
        <v>407867</v>
      </c>
      <c r="D6" s="161" t="s">
        <v>1123</v>
      </c>
      <c r="E6" s="161" t="s">
        <v>789</v>
      </c>
      <c r="F6" s="161" t="s">
        <v>1124</v>
      </c>
      <c r="G6" s="162"/>
    </row>
    <row r="7" spans="2:7">
      <c r="B7" s="161" t="s">
        <v>1125</v>
      </c>
      <c r="C7" s="161">
        <v>293644</v>
      </c>
      <c r="D7" s="161" t="s">
        <v>1126</v>
      </c>
      <c r="E7" s="161" t="s">
        <v>789</v>
      </c>
      <c r="F7" s="161" t="s">
        <v>1124</v>
      </c>
      <c r="G7" s="162"/>
    </row>
    <row r="8" spans="2:7">
      <c r="B8" s="161" t="s">
        <v>1127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1128</v>
      </c>
      <c r="C9" s="161">
        <v>256790</v>
      </c>
      <c r="D9" s="161" t="s">
        <v>1129</v>
      </c>
      <c r="E9" s="161" t="s">
        <v>790</v>
      </c>
      <c r="F9" s="161" t="s">
        <v>1130</v>
      </c>
      <c r="G9" s="162">
        <v>46357</v>
      </c>
    </row>
    <row r="10" spans="2:7">
      <c r="B10" s="161" t="s">
        <v>1131</v>
      </c>
      <c r="C10" s="161">
        <v>265193</v>
      </c>
      <c r="D10" s="161" t="s">
        <v>1132</v>
      </c>
      <c r="E10" s="161" t="s">
        <v>791</v>
      </c>
      <c r="F10" s="161" t="s">
        <v>1055</v>
      </c>
      <c r="G10" s="161" t="s">
        <v>1133</v>
      </c>
    </row>
    <row r="11" spans="2:7">
      <c r="B11" s="161" t="s">
        <v>1134</v>
      </c>
      <c r="C11" s="161">
        <v>293716</v>
      </c>
      <c r="D11" s="161" t="s">
        <v>1135</v>
      </c>
      <c r="E11" s="161" t="s">
        <v>791</v>
      </c>
      <c r="F11" s="161" t="s">
        <v>1055</v>
      </c>
      <c r="G11" s="162">
        <v>46204</v>
      </c>
    </row>
    <row r="12" spans="2:7">
      <c r="B12" s="161" t="s">
        <v>1136</v>
      </c>
      <c r="C12" s="161">
        <v>257258</v>
      </c>
      <c r="D12" s="161" t="s">
        <v>1137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1138</v>
      </c>
      <c r="C13" s="161">
        <v>371147</v>
      </c>
      <c r="D13" s="161" t="s">
        <v>1139</v>
      </c>
      <c r="E13" s="161" t="s">
        <v>792</v>
      </c>
      <c r="F13" s="161" t="s">
        <v>128</v>
      </c>
      <c r="G13" s="161" t="s">
        <v>1133</v>
      </c>
    </row>
    <row r="14" spans="2:7">
      <c r="B14" s="161" t="s">
        <v>1140</v>
      </c>
      <c r="C14" s="161">
        <v>259230</v>
      </c>
      <c r="D14" s="161" t="s">
        <v>1141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1142</v>
      </c>
      <c r="C15" s="161">
        <v>370705</v>
      </c>
      <c r="D15" s="161"/>
      <c r="E15" s="161" t="s">
        <v>792</v>
      </c>
      <c r="F15" s="161" t="s">
        <v>128</v>
      </c>
      <c r="G15" s="161" t="s">
        <v>1133</v>
      </c>
    </row>
    <row r="16" spans="2:7">
      <c r="B16" s="161" t="s">
        <v>1143</v>
      </c>
      <c r="C16" s="161">
        <v>258542</v>
      </c>
      <c r="D16" s="161" t="s">
        <v>1144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1145</v>
      </c>
      <c r="C17" s="161">
        <v>257050</v>
      </c>
      <c r="D17" s="161" t="s">
        <v>1146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1147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1148</v>
      </c>
      <c r="D4" s="163" t="s">
        <v>1149</v>
      </c>
      <c r="E4" s="163" t="s">
        <v>1150</v>
      </c>
      <c r="F4" s="160" t="s">
        <v>1151</v>
      </c>
      <c r="G4" s="163" t="s">
        <v>1152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1153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1154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1155</v>
      </c>
      <c r="D11" s="168"/>
      <c r="E11" s="167"/>
      <c r="F11" s="169"/>
      <c r="G11" s="167"/>
    </row>
    <row r="12" spans="2:7">
      <c r="B12" s="167" t="s">
        <v>709</v>
      </c>
      <c r="C12" s="167" t="s">
        <v>1156</v>
      </c>
      <c r="D12" s="168"/>
      <c r="E12" s="167"/>
      <c r="F12" s="169"/>
      <c r="G12" s="167"/>
    </row>
    <row r="13" spans="2:7">
      <c r="B13" s="167" t="s">
        <v>709</v>
      </c>
      <c r="C13" s="167" t="s">
        <v>1157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1158</v>
      </c>
      <c r="V1" s="211"/>
      <c r="W1" s="211"/>
    </row>
    <row r="2" spans="1:23" ht="15" customHeight="1">
      <c r="A2" s="87" t="s">
        <v>1159</v>
      </c>
      <c r="B2" s="87" t="s">
        <v>1160</v>
      </c>
      <c r="C2" s="87" t="s">
        <v>376</v>
      </c>
      <c r="D2" s="88" t="s">
        <v>958</v>
      </c>
      <c r="E2" s="88" t="s">
        <v>4</v>
      </c>
      <c r="F2" s="88" t="s">
        <v>1161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1162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0.35416666666666669</v>
      </c>
      <c r="Q46" s="143">
        <f>IF(SP_SUL!P49="","*",SP_SUL!P49)</f>
        <v>0.20833333333333334</v>
      </c>
      <c r="R46" s="145" t="str">
        <f>IF(SP_SUL!Q49="","*",CONCATENATE(SP_SUL!Q49," ",SP_SUL!R49))</f>
        <v>2500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46084</v>
      </c>
      <c r="G56" s="145" t="str">
        <f>IF(SP_SUL!D59="","*",SP_SUL!D59)</f>
        <v>V89</v>
      </c>
      <c r="H56" s="145" t="str">
        <f>IF(SP_SUL!F59="","*",SP_SUL!F59)</f>
        <v>MECANIZAÇÃO - SOCADORA</v>
      </c>
      <c r="I56" s="145" t="str">
        <f>IF(SP_SUL!H59="","*",SP_SUL!H59)</f>
        <v>ZEM2</v>
      </c>
      <c r="J56" s="145" t="str">
        <f>IF(SP_SUL!I59="","*",SP_SUL!I59)</f>
        <v>ZEM</v>
      </c>
      <c r="K56" s="139" t="str">
        <f>IF(SP_SUL!M59="","*",SP_SUL!M59)</f>
        <v>ZYQ-ZEM</v>
      </c>
      <c r="L56" s="139" t="str">
        <f>IF(SP_SUL!N59="","*",SP_SUL!N59)</f>
        <v>ZEM1302</v>
      </c>
      <c r="M56" s="140">
        <f>IF(SP_SUL!J59="","*",SP_SUL!J59)</f>
        <v>55</v>
      </c>
      <c r="N56" s="144">
        <f>IF(SP_SUL!K59="","*",SP_SUL!K59)</f>
        <v>134</v>
      </c>
      <c r="O56" s="144">
        <f>IF(SP_SUL!L59="","*",SP_SUL!L59)</f>
        <v>135</v>
      </c>
      <c r="P56" s="143">
        <f>IF(SP_SUL!O59="","*",SP_SUL!O59)</f>
        <v>0.375</v>
      </c>
      <c r="Q56" s="143">
        <f>IF(SP_SUL!P59="","*",SP_SUL!P59)</f>
        <v>8.3333333333333329E-2</v>
      </c>
      <c r="R56" s="145" t="str">
        <f>IF(SP_SUL!Q59="","*",CONCATENATE(SP_SUL!Q59," ",SP_SUL!R59))</f>
        <v>480 M</v>
      </c>
      <c r="S56" s="145" t="str">
        <f>IF(SP_SUL!V59="","*",SP_SUL!V59)</f>
        <v>Antonioni</v>
      </c>
      <c r="T56" s="145" t="str">
        <f>IF(SP_SUL!W59="","*",SP_SUL!W59)</f>
        <v>Socaria mecanizada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ZEV-ZPT</v>
      </c>
      <c r="F74" s="145">
        <f>IF(SP_SUL!B77="","*",SP_SUL!B77)</f>
        <v>46084</v>
      </c>
      <c r="G74" s="145" t="str">
        <f>IF(SP_SUL!D77="","*",SP_SUL!D77)</f>
        <v>EDSON (TP-780)</v>
      </c>
      <c r="H74" s="145" t="str">
        <f>IF(SP_SUL!F77="","*",SP_SUL!F77)</f>
        <v>JIC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ZGP-ZPT</v>
      </c>
      <c r="L74" s="139" t="str">
        <f>IF(SP_SUL!N77="","*",SP_SUL!N77)</f>
        <v>ZPT106</v>
      </c>
      <c r="M74" s="140">
        <f>IF(SP_SUL!J77="","*",SP_SUL!J77)</f>
        <v>92</v>
      </c>
      <c r="N74" s="144">
        <f>IF(SP_SUL!K77="","*",SP_SUL!K77)</f>
        <v>106.5</v>
      </c>
      <c r="O74" s="144" t="str">
        <f>IF(SP_SUL!L77="","*",SP_SUL!L77)</f>
        <v>-</v>
      </c>
      <c r="P74" s="143">
        <f>IF(SP_SUL!O77="","*",SP_SUL!O77)</f>
        <v>0.41666666666666669</v>
      </c>
      <c r="Q74" s="143">
        <f>IF(SP_SUL!P77="","*",SP_SUL!P77)</f>
        <v>8.3333333333333329E-2</v>
      </c>
      <c r="R74" s="145" t="str">
        <f>IF(SP_SUL!Q77="","*",CONCATENATE(SP_SUL!Q77," ",SP_SUL!R77))</f>
        <v>1 Nº DE PEÇAS</v>
      </c>
      <c r="S74" s="145" t="str">
        <f>IF(SP_SUL!V77="","*",SP_SUL!V77)</f>
        <v>Edson</v>
      </c>
      <c r="T74" s="145" t="str">
        <f>IF(SP_SUL!W77="","*",SP_SUL!W77)</f>
        <v>Substituição de JIC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ZEV-ZPT</v>
      </c>
      <c r="F75" s="145">
        <f>IF(SP_SUL!B78="","*",SP_SUL!B78)</f>
        <v>46084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ZGM-109</v>
      </c>
      <c r="L75" s="139" t="str">
        <f>IF(SP_SUL!N78="","*",SP_SUL!N78)</f>
        <v>1101093/1101091</v>
      </c>
      <c r="M75" s="140">
        <f>IF(SP_SUL!J78="","*",SP_SUL!J78)</f>
        <v>30</v>
      </c>
      <c r="N75" s="144">
        <f>IF(SP_SUL!K78="","*",SP_SUL!K78)</f>
        <v>108.75</v>
      </c>
      <c r="O75" s="144">
        <f>IF(SP_SUL!L78="","*",SP_SUL!L78)</f>
        <v>109</v>
      </c>
      <c r="P75" s="143">
        <f>IF(SP_SUL!O78="","*",SP_SUL!O78)</f>
        <v>0.35416666666666669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Pedro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ZPT-ZPG</v>
      </c>
      <c r="F76" s="145">
        <f>IF(SP_SUL!B79="","*",SP_SUL!B79)</f>
        <v>46084</v>
      </c>
      <c r="G76" s="145" t="str">
        <f>IF(SP_SUL!D79="","*",SP_SUL!D79)</f>
        <v>ANTONI  (TP-720)</v>
      </c>
      <c r="H76" s="145" t="str">
        <f>IF(SP_SUL!F79="","*",SP_SUL!F79)</f>
        <v>PDM - SUBSTITUIÇÃO - DORMENTE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ZZV-117</v>
      </c>
      <c r="L76" s="139">
        <f>IF(SP_SUL!N79="","*",SP_SUL!N79)</f>
        <v>1201192</v>
      </c>
      <c r="M76" s="140">
        <f>IF(SP_SUL!J79="","*",SP_SUL!J79)</f>
        <v>53</v>
      </c>
      <c r="N76" s="144">
        <f>IF(SP_SUL!K79="","*",SP_SUL!K79)</f>
        <v>119.5</v>
      </c>
      <c r="O76" s="144" t="str">
        <f>IF(SP_SUL!L79="","*",SP_SUL!L79)</f>
        <v>-</v>
      </c>
      <c r="P76" s="143">
        <f>IF(SP_SUL!O79="","*",SP_SUL!O79)</f>
        <v>0.5</v>
      </c>
      <c r="Q76" s="143">
        <f>IF(SP_SUL!P79="","*",SP_SUL!P79)</f>
        <v>8.3333333333333329E-2</v>
      </c>
      <c r="R76" s="145" t="str">
        <f>IF(SP_SUL!Q79="","*",CONCATENATE(SP_SUL!Q79," ",SP_SUL!R79))</f>
        <v>20 Nº DE DORMENTES</v>
      </c>
      <c r="S76" s="145" t="str">
        <f>IF(SP_SUL!V79="","*",SP_SUL!V79)</f>
        <v xml:space="preserve">Antoni  </v>
      </c>
      <c r="T76" s="145" t="str">
        <f>IF(SP_SUL!W79="","*",SP_SUL!W79)</f>
        <v>Substituição de dormentes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1163</v>
      </c>
      <c r="D5" s="213"/>
      <c r="E5" s="213"/>
      <c r="F5" s="213"/>
      <c r="G5" s="213"/>
      <c r="H5" s="213"/>
      <c r="I5" s="213"/>
      <c r="J5" s="214"/>
      <c r="K5" s="215" t="s">
        <v>1164</v>
      </c>
      <c r="L5" s="216"/>
      <c r="M5" s="216"/>
      <c r="N5" s="216"/>
      <c r="O5" s="217" t="s">
        <v>1165</v>
      </c>
      <c r="P5" s="218"/>
    </row>
    <row r="6" spans="1:16" s="74" customFormat="1" ht="15" customHeight="1">
      <c r="A6" s="66" t="s">
        <v>1161</v>
      </c>
      <c r="B6" s="75" t="s">
        <v>1160</v>
      </c>
      <c r="C6" s="76" t="s">
        <v>958</v>
      </c>
      <c r="D6" s="77" t="s">
        <v>959</v>
      </c>
      <c r="E6" s="76" t="s">
        <v>1166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1167</v>
      </c>
      <c r="M6" s="80" t="s">
        <v>576</v>
      </c>
      <c r="N6" s="81" t="s">
        <v>953</v>
      </c>
      <c r="O6" s="158" t="s">
        <v>996</v>
      </c>
      <c r="P6" s="133" t="s">
        <v>1168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0.35416666666666669</v>
      </c>
      <c r="J50" s="113">
        <f>IF(SP_SUL!P49="","*",SP_SUL!P49)</f>
        <v>0.20833333333333334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ZKE-ZEV</v>
      </c>
      <c r="E60" s="83" t="str">
        <f>IF(SP_SUL!D59="","*",SP_SUL!D59)</f>
        <v>V89</v>
      </c>
      <c r="F60" s="83" t="str">
        <f>IF(SP_SUL!H59="","*",SP_SUL!H59)</f>
        <v>ZEM2</v>
      </c>
      <c r="G60" s="83" t="str">
        <f>IF(SP_SUL!M59="","*",SP_SUL!M59)</f>
        <v>ZYQ-ZEM</v>
      </c>
      <c r="H60" s="116">
        <f>IF(SP_SUL!K59="","*",SP_SUL!K59)</f>
        <v>134</v>
      </c>
      <c r="I60" s="113">
        <f>IF(SP_SUL!O59="","*",SP_SUL!O59)</f>
        <v>0.375</v>
      </c>
      <c r="J60" s="113">
        <f>IF(SP_SUL!P59="","*",SP_SUL!P59)</f>
        <v>8.3333333333333329E-2</v>
      </c>
      <c r="K60" s="83" t="str">
        <f>IF(SP_SUL!AK59="","*",SP_SUL!AK59)</f>
        <v>ZEM2</v>
      </c>
      <c r="L60" s="83" t="str">
        <f>IF(SP_SUL!AM59="","*",SP_SUL!AM59)</f>
        <v>ZYQ-ZEM</v>
      </c>
      <c r="M60" s="83">
        <f>IF(SP_SUL!AP59="","*",SP_SUL!AP59)</f>
        <v>134</v>
      </c>
      <c r="N60" s="83" t="str">
        <f>IF(SP_SUL!AM59="","*",SP_SUL!AM59)</f>
        <v>ZYQ-ZEM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ZEV-ZPT</v>
      </c>
      <c r="E78" s="83" t="str">
        <f>IF(SP_SUL!D77="","*",SP_SUL!D77)</f>
        <v>EDSON (TP-780)</v>
      </c>
      <c r="F78" s="83" t="str">
        <f>IF(SP_SUL!H77="","*",SP_SUL!H77)</f>
        <v>-</v>
      </c>
      <c r="G78" s="83" t="str">
        <f>IF(SP_SUL!M77="","*",SP_SUL!M77)</f>
        <v>ZGP-ZPT</v>
      </c>
      <c r="H78" s="116">
        <f>IF(SP_SUL!K77="","*",SP_SUL!K77)</f>
        <v>106.5</v>
      </c>
      <c r="I78" s="113">
        <f>IF(SP_SUL!O77="","*",SP_SUL!O77)</f>
        <v>0.41666666666666669</v>
      </c>
      <c r="J78" s="113">
        <f>IF(SP_SUL!P77="","*",SP_SUL!P77)</f>
        <v>8.3333333333333329E-2</v>
      </c>
      <c r="K78" s="83" t="str">
        <f>IF(SP_SUL!AK77="","*",SP_SUL!AK77)</f>
        <v>-</v>
      </c>
      <c r="L78" s="83" t="str">
        <f>IF(SP_SUL!AM77="","*",SP_SUL!AM77)</f>
        <v>ZGP-ZPT</v>
      </c>
      <c r="M78" s="83">
        <f>IF(SP_SUL!AP77="","*",SP_SUL!AP77)</f>
        <v>106.5</v>
      </c>
      <c r="N78" s="83" t="str">
        <f>IF(SP_SUL!AM77="","*",SP_SUL!AM77)</f>
        <v>ZGP-ZPT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ZEV-ZPT</v>
      </c>
      <c r="E79" s="83" t="str">
        <f>IF(SP_SUL!D78="","*",SP_SUL!D78)</f>
        <v>EXPANSÃO TURMA 1</v>
      </c>
      <c r="F79" s="83" t="str">
        <f>IF(SP_SUL!H78="","*",SP_SUL!H78)</f>
        <v>-</v>
      </c>
      <c r="G79" s="83" t="str">
        <f>IF(SP_SUL!M78="","*",SP_SUL!M78)</f>
        <v>ZGM-109</v>
      </c>
      <c r="H79" s="116">
        <f>IF(SP_SUL!K78="","*",SP_SUL!K78)</f>
        <v>108.75</v>
      </c>
      <c r="I79" s="113">
        <f>IF(SP_SUL!O78="","*",SP_SUL!O78)</f>
        <v>0.35416666666666669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ZGM-109</v>
      </c>
      <c r="M79" s="83">
        <f>IF(SP_SUL!AP78="","*",SP_SUL!AP78)</f>
        <v>108.75</v>
      </c>
      <c r="N79" s="83" t="str">
        <f>IF(SP_SUL!AM78="","*",SP_SUL!AM78)</f>
        <v>ZGM-109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ZPT-ZPG</v>
      </c>
      <c r="E80" s="83" t="str">
        <f>IF(SP_SUL!D79="","*",SP_SUL!D79)</f>
        <v>ANTONI  (TP-720)</v>
      </c>
      <c r="F80" s="83" t="str">
        <f>IF(SP_SUL!H79="","*",SP_SUL!H79)</f>
        <v>-</v>
      </c>
      <c r="G80" s="83" t="str">
        <f>IF(SP_SUL!M79="","*",SP_SUL!M79)</f>
        <v>ZZV-117</v>
      </c>
      <c r="H80" s="116">
        <f>IF(SP_SUL!K79="","*",SP_SUL!K79)</f>
        <v>119.5</v>
      </c>
      <c r="I80" s="113">
        <f>IF(SP_SUL!O79="","*",SP_SUL!O79)</f>
        <v>0.5</v>
      </c>
      <c r="J80" s="113">
        <f>IF(SP_SUL!P79="","*",SP_SUL!P79)</f>
        <v>8.3333333333333329E-2</v>
      </c>
      <c r="K80" s="83" t="str">
        <f>IF(SP_SUL!AK79="","*",SP_SUL!AK79)</f>
        <v>-</v>
      </c>
      <c r="L80" s="83" t="str">
        <f>IF(SP_SUL!AM79="","*",SP_SUL!AM79)</f>
        <v>ZZV-117</v>
      </c>
      <c r="M80" s="83">
        <f>IF(SP_SUL!AP79="","*",SP_SUL!AP79)</f>
        <v>119.5</v>
      </c>
      <c r="N80" s="83" t="str">
        <f>IF(SP_SUL!AM79="","*",SP_SUL!AM79)</f>
        <v>ZZV-117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1169</v>
      </c>
      <c r="C2" s="121" t="s">
        <v>943</v>
      </c>
      <c r="D2" s="76" t="s">
        <v>945</v>
      </c>
      <c r="E2" s="76" t="s">
        <v>1170</v>
      </c>
      <c r="F2" s="99" t="s">
        <v>1171</v>
      </c>
      <c r="G2" s="76" t="s">
        <v>1172</v>
      </c>
      <c r="H2" s="76" t="s">
        <v>1173</v>
      </c>
      <c r="I2" s="76" t="s">
        <v>1174</v>
      </c>
      <c r="J2" s="76" t="s">
        <v>1175</v>
      </c>
      <c r="K2" s="78" t="s">
        <v>1176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V89</v>
      </c>
      <c r="E56" s="94" t="str">
        <f>IF(SP_SUL!H59="","*",SP_SUL!H59)</f>
        <v>ZEM2</v>
      </c>
      <c r="F56" s="100" t="str">
        <f>IF(SP_SUL!M59="","*",SP_SUL!M59)</f>
        <v>ZYQ-ZEM</v>
      </c>
      <c r="G56" s="95" t="str">
        <f>IF(SP_SUL!I59="","*",SP_SUL!I59)</f>
        <v>ZEM</v>
      </c>
      <c r="H56" s="95" t="str">
        <f>IF(SP_SUL!AB59="","*",SP_SUL!AB59)</f>
        <v>FIXO</v>
      </c>
      <c r="I56" s="95" t="str">
        <f>IF(SP_SUL!AC59="","*",SP_SUL!AC59)</f>
        <v>*</v>
      </c>
      <c r="J56" s="96">
        <f>IF(SP_SUL!AA59="","*",SP_SUL!AA59)</f>
        <v>1</v>
      </c>
      <c r="K56" s="97">
        <f>IF(SP_SUL!AD59="","*",SP_SUL!AD59)</f>
        <v>0.29166666666666669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>
        <f>IF(SP_SUL!B77="","*",SP_SUL!B77)</f>
        <v>46084</v>
      </c>
      <c r="D74" s="94" t="str">
        <f>IF(SP_SUL!D77="","*",SP_SUL!D77)</f>
        <v>EDSON (TP-780)</v>
      </c>
      <c r="E74" s="94" t="str">
        <f>IF(SP_SUL!H77="","*",SP_SUL!H77)</f>
        <v>-</v>
      </c>
      <c r="F74" s="100" t="str">
        <f>IF(SP_SUL!M77="","*",SP_SUL!M77)</f>
        <v>ZGP-ZPT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>
      <c r="B75" s="94" t="str">
        <f>IF(SP_SUL!Y78="","*",SP_SUL!Y78)</f>
        <v>*</v>
      </c>
      <c r="C75" s="95">
        <f>IF(SP_SUL!B78="","*",SP_SUL!B78)</f>
        <v>46084</v>
      </c>
      <c r="D75" s="94" t="str">
        <f>IF(SP_SUL!D78="","*",SP_SUL!D78)</f>
        <v>EXPANSÃO TURMA 1</v>
      </c>
      <c r="E75" s="94" t="str">
        <f>IF(SP_SUL!H78="","*",SP_SUL!H78)</f>
        <v>-</v>
      </c>
      <c r="F75" s="100" t="str">
        <f>IF(SP_SUL!M78="","*",SP_SUL!M78)</f>
        <v>ZGM-109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>
      <c r="B76" s="94" t="str">
        <f>IF(SP_SUL!Y79="","*",SP_SUL!Y79)</f>
        <v>*</v>
      </c>
      <c r="C76" s="95">
        <f>IF(SP_SUL!B79="","*",SP_SUL!B79)</f>
        <v>46084</v>
      </c>
      <c r="D76" s="94" t="str">
        <f>IF(SP_SUL!D79="","*",SP_SUL!D79)</f>
        <v>ANTONI  (TP-720)</v>
      </c>
      <c r="E76" s="94" t="str">
        <f>IF(SP_SUL!H79="","*",SP_SUL!H79)</f>
        <v>-</v>
      </c>
      <c r="F76" s="100" t="str">
        <f>IF(SP_SUL!M79="","*",SP_SUL!M79)</f>
        <v>ZZV-117</v>
      </c>
      <c r="G76" s="95" t="str">
        <f>IF(SP_SUL!I79="","*",SP_SUL!I79)</f>
        <v>-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-</v>
      </c>
      <c r="K76" s="97" t="str">
        <f>IF(SP_SUL!AD79="","*",SP_SUL!AD79)</f>
        <v>-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2026-03-02T18:17:14Z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