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55" documentId="120_S{118792C3-22EF-5104-A093-F22BFE3913F3}" xr6:coauthVersionLast="47" xr6:coauthVersionMax="47" xr10:uidLastSave="{874201E2-C783-4608-A913-D73F692FB3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3" i="1" l="1" a="1"/>
  <c r="L263" i="1" s="1"/>
  <c r="M262" i="1" a="1"/>
  <c r="M262" i="1" s="1"/>
  <c r="L262" i="1" a="1"/>
  <c r="L262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<sst xmlns="http://schemas.openxmlformats.org/spreadsheetml/2006/main" count="6221" uniqueCount="1526">
  <si>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</si>
  <si>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</si>
  <si>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</si>
  <si>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</si>
  <si>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</si>
  <si>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</si>
  <si>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</si>
  <si>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</si>
  <si>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</si>
  <si>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</si>
  <si>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</si>
  <si>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</si>
  <si>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</si>
  <si>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</si>
  <si>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</si>
  <si>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</si>
  <si>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</si>
  <si>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</si>
  <si>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</si>
  <si>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</si>
  <si>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</si>
  <si>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</si>
  <si>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</si>
  <si>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</si>
  <si>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</si>
  <si>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</si>
  <si>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</si>
  <si>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</si>
  <si>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</si>
  <si>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</si>
  <si>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</si>
  <si>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</si>
  <si>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</si>
  <si>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</si>
  <si>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</si>
  <si>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</si>
  <si>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</si>
  <si>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</si>
  <si>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</si>
  <si>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</si>
  <si>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</si>
  <si>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</si>
  <si>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</si>
  <si>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</si>
  <si>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</si>
  <si>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</si>
  <si>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</si>
  <si>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</si>
  <si>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</si>
  <si>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</si>
  <si>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</si>
  <si>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</si>
  <si>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</si>
  <si>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</si>
  <si>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</si>
  <si>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</si>
  <si>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</si>
  <si>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</si>
  <si>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</si>
  <si>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</si>
  <si>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</si>
  <si>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</si>
  <si>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</si>
  <si>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</si>
  <si>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</si>
  <si>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</si>
  <si>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</si>
  <si>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</si>
  <si>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</si>
  <si>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</si>
  <si>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</si>
  <si>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</si>
  <si>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</si>
  <si>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</si>
  <si>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</si>
  <si>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</si>
  <si>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</si>
  <si>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</si>
  <si>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</si>
  <si>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</si>
  <si>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</si>
  <si>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</si>
  <si>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</si>
  <si>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</si>
  <si>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</si>
  <si>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</si>
  <si>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</si>
  <si>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</si>
  <si>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</si>
  <si>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</si>
  <si>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</si>
  <si>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</si>
  <si>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</si>
  <si>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</si>
  <si>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</si>
  <si>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</si>
  <si>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</si>
  <si>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</si>
  <si>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</si>
  <si>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</si>
  <si>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</si>
  <si>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</si>
  <si>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</si>
  <si>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</si>
  <si>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</si>
  <si>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</si>
  <si>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</si>
  <si>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</si>
  <si>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</si>
  <si>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</si>
  <si>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</si>
  <si>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</si>
  <si>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</si>
  <si>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</si>
  <si>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</si>
  <si>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</si>
  <si>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</si>
  <si>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</si>
  <si>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</si>
  <si>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</si>
  <si>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</si>
  <si>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</si>
  <si>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</si>
  <si>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</si>
  <si>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</si>
  <si>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</si>
  <si>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</si>
  <si>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</si>
  <si>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</si>
  <si>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</si>
  <si>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</si>
  <si>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</si>
  <si>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</si>
  <si>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</si>
  <si>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</si>
  <si>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</si>
  <si>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</si>
  <si>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</si>
  <si>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</si>
  <si>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</si>
  <si>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</si>
  <si>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</si>
  <si>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</si>
  <si>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</si>
  <si>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</si>
  <si>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</si>
  <si>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</si>
  <si>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</si>
  <si>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</si>
  <si>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</si>
  <si>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</si>
  <si>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</si>
  <si>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</si>
  <si>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</si>
  <si>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</si>
  <si>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</si>
  <si>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</si>
  <si>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</si>
  <si>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</si>
  <si>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</si>
  <si>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</si>
  <si>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</si>
  <si>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</si>
  <si>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</si>
  <si>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</si>
  <si>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</si>
  <si>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</si>
  <si>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</si>
  <si>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</si>
  <si>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</si>
  <si>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</si>
  <si>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</si>
  <si>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</si>
  <si>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</si>
  <si>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</si>
  <si>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</si>
  <si>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</si>
  <si>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</si>
  <si>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</si>
  <si>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</si>
  <si>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</si>
  <si>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</si>
  <si>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</si>
  <si>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</si>
  <si>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</si>
  <si>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</si>
  <si>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</si>
  <si>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</si>
  <si>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</si>
  <si>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</si>
  <si>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</si>
  <si>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</si>
  <si>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</si>
  <si>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</si>
  <si>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</si>
  <si>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</si>
  <si>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</si>
  <si>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</si>
  <si>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</si>
  <si>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</si>
  <si>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</si>
  <si>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</si>
  <si>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</si>
  <si>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</si>
  <si>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</si>
  <si>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</si>
  <si>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</si>
  <si>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</si>
  <si>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</si>
  <si>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</si>
  <si>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</si>
  <si>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</si>
  <si>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</si>
  <si>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</si>
  <si>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</si>
  <si>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</si>
  <si>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</si>
  <si>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</si>
  <si>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</si>
  <si>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</si>
  <si>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</si>
  <si>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</si>
  <si>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</si>
  <si>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</si>
  <si>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</si>
  <si>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</si>
  <si>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</si>
  <si>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</si>
  <si>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</si>
  <si>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</si>
  <si>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</si>
  <si>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</si>
  <si>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</si>
  <si>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</si>
  <si>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</si>
  <si>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</si>
  <si>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</si>
  <si>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</si>
  <si>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</si>
  <si>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</si>
  <si>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</si>
  <si>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</si>
  <si>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</si>
  <si>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</si>
  <si>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</si>
  <si>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</si>
  <si>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</si>
  <si>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</si>
  <si>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</si>
  <si>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</si>
  <si>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</si>
  <si>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</si>
  <si>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</si>
  <si>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</si>
  <si>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</si>
  <si>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</si>
  <si>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</si>
  <si>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</si>
  <si>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</si>
  <si>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</si>
  <si>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</si>
  <si>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</si>
  <si>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</si>
  <si>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</si>
  <si>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</si>
  <si>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</si>
  <si>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</si>
  <si>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</si>
  <si>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</si>
  <si>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</si>
  <si>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</si>
  <si>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</si>
  <si>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</si>
  <si>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</si>
  <si>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</si>
  <si>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</si>
  <si>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</si>
  <si>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</si>
  <si>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</si>
  <si>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</si>
  <si>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</si>
  <si>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</si>
  <si>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</si>
  <si>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</si>
  <si>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</si>
  <si>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</si>
  <si>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</si>
  <si>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</si>
  <si>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</si>
  <si>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</si>
  <si>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</si>
  <si>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</si>
  <si>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</si>
  <si>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</si>
  <si>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</si>
  <si>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</si>
  <si>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</si>
  <si>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</si>
  <si>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</si>
  <si>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</si>
  <si>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</si>
  <si>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</si>
  <si>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</si>
  <si>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</si>
  <si>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</si>
  <si>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</si>
  <si>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</si>
  <si>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</si>
  <si>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</si>
  <si>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</si>
  <si>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</si>
  <si>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</si>
  <si>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</si>
  <si>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</si>
  <si>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</si>
  <si>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</si>
  <si>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</si>
  <si>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</si>
  <si>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</si>
  <si>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</si>
  <si>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</si>
  <si>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</si>
  <si>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</si>
  <si>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</si>
  <si>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</si>
  <si>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</si>
  <si>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</si>
  <si>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</si>
  <si>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</si>
  <si>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</si>
  <si>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</si>
  <si>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</si>
  <si>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</si>
  <si>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</si>
  <si>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</si>
  <si>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</si>
  <si>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</si>
  <si>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</si>
  <si>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</si>
  <si>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</si>
  <si>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</si>
  <si>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</si>
  <si>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</si>
  <si>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</si>
  <si>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</si>
  <si>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</si>
  <si>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</si>
  <si>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</si>
  <si>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</si>
  <si>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</si>
  <si>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</si>
  <si>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</si>
  <si>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</si>
  <si>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</si>
  <si>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</si>
  <si>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</si>
  <si>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</si>
  <si>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</si>
  <si>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</si>
  <si>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</si>
  <si>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</si>
  <si>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</si>
  <si>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</si>
  <si>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</si>
  <si>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</si>
  <si>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</si>
  <si>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</si>
  <si>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</si>
  <si>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</si>
  <si>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</si>
  <si>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</si>
  <si>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</si>
  <si>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</si>
  <si>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</si>
  <si>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</si>
  <si>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</si>
  <si>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</si>
  <si>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</si>
  <si>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</si>
  <si>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</si>
  <si>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</si>
  <si>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</si>
  <si>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</si>
  <si>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</si>
  <si>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</si>
  <si>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</si>
  <si>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</si>
  <si>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</si>
  <si>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</si>
  <si>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</si>
  <si>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</si>
  <si>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</si>
  <si>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</si>
  <si>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</si>
  <si>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</si>
  <si>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</si>
  <si>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</si>
  <si>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</si>
  <si>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</si>
  <si>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</si>
  <si>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</si>
  <si>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</si>
  <si>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</si>
  <si>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</si>
  <si>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</si>
  <si>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</si>
  <si>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</si>
  <si>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</si>
  <si>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</si>
  <si>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</si>
  <si>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</si>
  <si>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</si>
  <si>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</si>
  <si>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</si>
  <si>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</si>
  <si>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</si>
  <si>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</si>
  <si>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</si>
  <si>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</si>
  <si>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</si>
  <si>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</si>
  <si>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</si>
  <si>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</si>
  <si>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</si>
  <si>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</si>
  <si>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</si>
  <si>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</si>
  <si>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</si>
  <si>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</si>
  <si>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</si>
  <si>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</si>
  <si>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</si>
  <si>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</si>
  <si>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</si>
  <si>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</si>
  <si>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</si>
  <si>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</si>
  <si>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</si>
  <si>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</si>
  <si>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</si>
  <si>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</si>
  <si>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</si>
  <si>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</si>
  <si>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</si>
  <si>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</si>
  <si>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</si>
  <si>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</si>
  <si>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</si>
  <si>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</si>
  <si>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</si>
  <si>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</si>
  <si>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</si>
  <si>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</si>
  <si>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</si>
  <si>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</si>
  <si>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</si>
  <si>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</si>
  <si>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</si>
  <si>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</si>
  <si>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</si>
  <si>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</si>
  <si>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</si>
  <si>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</si>
  <si>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</si>
  <si>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</si>
  <si>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</si>
  <si>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</si>
  <si>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</si>
  <si>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</si>
  <si>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</si>
  <si>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</si>
  <si>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</si>
  <si>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</si>
  <si>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</si>
  <si>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</si>
  <si>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</si>
  <si>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</si>
  <si>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</si>
  <si>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</si>
  <si>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</si>
  <si>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</si>
  <si>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</si>
  <si>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</si>
  <si>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</si>
  <si>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</si>
  <si>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</si>
  <si>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</si>
  <si>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</si>
  <si>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</si>
  <si>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</si>
  <si>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</si>
  <si>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</si>
  <si>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</si>
  <si>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</si>
  <si>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</si>
  <si>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</si>
  <si>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</si>
  <si>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</si>
  <si>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</si>
  <si>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</si>
  <si>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</si>
  <si>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</si>
  <si>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</si>
  <si>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</si>
  <si>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</si>
  <si>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</si>
  <si>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</si>
  <si>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</si>
  <si>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</si>
  <si>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</si>
  <si>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</si>
  <si>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</si>
  <si>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</si>
  <si>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</si>
  <si>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</si>
  <si>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</si>
  <si>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</si>
  <si>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</si>
  <si>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</si>
  <si>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</si>
  <si>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</si>
  <si>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</si>
  <si>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</si>
  <si>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</si>
  <si>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</si>
  <si>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</si>
  <si>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</si>
  <si>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</si>
  <si>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</si>
  <si>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</si>
  <si>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</si>
  <si>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</si>
  <si>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</si>
  <si>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</si>
  <si>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</si>
  <si>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</si>
  <si>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</si>
  <si>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</si>
  <si>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</si>
  <si>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</si>
  <si>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</si>
  <si>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</si>
  <si>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</si>
  <si>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</si>
  <si>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</si>
  <si>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</si>
  <si>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</si>
  <si>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</si>
  <si>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</si>
  <si>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</si>
  <si>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</si>
  <si>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</si>
  <si>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</si>
  <si>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</si>
  <si>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</si>
  <si>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</si>
  <si>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</si>
  <si>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</si>
  <si>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</si>
  <si>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</si>
  <si>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</si>
  <si>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</si>
  <si>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</si>
  <si>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</si>
  <si>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</si>
  <si>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</si>
  <si>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</si>
  <si>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</si>
  <si>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</si>
  <si>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</si>
  <si>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</si>
  <si>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</si>
  <si>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</si>
  <si>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</si>
  <si>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</si>
  <si>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</si>
  <si>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</si>
  <si>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</si>
  <si>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</si>
  <si>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</si>
  <si>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</si>
  <si>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</si>
  <si>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</si>
  <si>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</si>
  <si>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</si>
  <si>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</si>
  <si>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</si>
  <si>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</si>
  <si>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</si>
  <si>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</si>
  <si>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</si>
  <si>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</si>
  <si>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</si>
  <si>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</si>
  <si>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</si>
  <si>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</si>
  <si>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</si>
  <si>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</si>
  <si>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</si>
  <si>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</si>
  <si>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</si>
  <si>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</si>
  <si>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</si>
  <si>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</si>
  <si>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</si>
  <si>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</si>
  <si>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</si>
  <si>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</si>
  <si>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</si>
  <si>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</si>
  <si>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</si>
  <si>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</si>
  <si>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</si>
  <si>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</si>
  <si>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</si>
  <si>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</si>
  <si>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</si>
  <si>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</si>
  <si>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</si>
  <si>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</si>
  <si>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</si>
  <si>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</si>
  <si>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</si>
  <si>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</si>
  <si>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</si>
  <si>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</si>
  <si>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</si>
  <si>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</si>
  <si>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</si>
  <si>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</si>
  <si>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</si>
  <si>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</si>
  <si>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</si>
  <si>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</si>
  <si>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</si>
  <si>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</si>
  <si>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</si>
  <si>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</si>
  <si>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</si>
  <si>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</si>
  <si>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</si>
  <si>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</si>
  <si>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</si>
  <si>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</si>
  <si>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</si>
  <si>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</si>
  <si>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</si>
  <si>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</si>
  <si>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</si>
  <si>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</si>
  <si>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</si>
  <si>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</si>
  <si>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</si>
  <si>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</si>
  <si>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</si>
  <si>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</si>
  <si>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</si>
  <si>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</si>
  <si>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</si>
  <si>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</si>
  <si>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</si>
  <si>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</si>
  <si>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</si>
  <si>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</si>
  <si>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</si>
  <si>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</si>
  <si>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</si>
  <si>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</si>
  <si>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</si>
  <si>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</si>
  <si>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</si>
  <si>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</si>
  <si>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</si>
  <si>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</si>
  <si>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</si>
  <si>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</si>
  <si>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</si>
  <si>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</si>
  <si>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</si>
  <si>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</si>
  <si>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</si>
  <si>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</si>
  <si>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</si>
  <si>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</si>
  <si>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</si>
  <si>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</si>
  <si>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</si>
  <si>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</si>
  <si>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</si>
  <si>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</si>
  <si>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</si>
  <si>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</si>
  <si>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</si>
  <si>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</si>
  <si>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</si>
  <si>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</si>
  <si>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</si>
  <si>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</si>
  <si>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</si>
  <si>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</si>
  <si>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</si>
  <si>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</si>
  <si>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</si>
  <si>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</si>
  <si>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</si>
  <si>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</si>
  <si>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</si>
  <si>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</si>
  <si>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</si>
  <si>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</si>
  <si>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</si>
  <si>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</si>
  <si>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</si>
  <si>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</si>
  <si>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</si>
  <si>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</si>
  <si>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</si>
  <si>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</si>
  <si>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</si>
  <si>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</si>
  <si>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</si>
  <si>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</si>
  <si>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</si>
  <si>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</si>
  <si>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</si>
  <si>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</si>
  <si>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</si>
  <si>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</si>
  <si>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</si>
  <si>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</si>
  <si>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</si>
  <si>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</si>
  <si>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</si>
  <si>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</si>
  <si>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</si>
  <si>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</si>
  <si>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</si>
  <si>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</si>
  <si>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</si>
  <si>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</si>
  <si>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</si>
  <si>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</si>
  <si>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</si>
  <si>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</si>
  <si>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</si>
  <si>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</si>
  <si>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</si>
  <si>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</si>
  <si>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</si>
  <si>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</si>
  <si>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</si>
  <si>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</si>
  <si>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</si>
  <si>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</si>
  <si>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</si>
  <si>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</si>
  <si>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</si>
  <si>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</si>
  <si>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</si>
  <si>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</si>
  <si>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</si>
  <si>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</si>
  <si>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</si>
  <si>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</si>
  <si>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</si>
  <si>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</si>
  <si>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</si>
  <si>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</si>
  <si>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</si>
  <si>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</si>
  <si>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</si>
  <si>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</si>
  <si>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</si>
  <si>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</si>
  <si>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</si>
  <si>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</si>
  <si>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</si>
  <si>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</si>
  <si>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</si>
  <si>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</si>
  <si>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</si>
  <si>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</si>
  <si>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</si>
  <si>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</si>
  <si>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</si>
  <si>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</si>
  <si>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</si>
  <si>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</si>
  <si>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</si>
  <si>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</si>
  <si>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</si>
  <si>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</si>
  <si>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</si>
  <si>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</si>
  <si>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</si>
  <si>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</si>
  <si>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</si>
  <si>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</si>
  <si>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</si>
  <si>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</si>
  <si>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</si>
  <si>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</si>
  <si>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</si>
  <si>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</si>
  <si>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</si>
  <si>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</si>
  <si>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</si>
  <si>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</si>
  <si>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</si>
  <si>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</si>
  <si>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</si>
  <si>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</si>
  <si>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</si>
  <si>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</si>
  <si>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</si>
  <si>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</si>
  <si>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</si>
  <si>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</si>
  <si>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</si>
  <si>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</si>
  <si>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</si>
  <si>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</si>
  <si>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</si>
  <si>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</si>
  <si>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</si>
  <si>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</si>
  <si>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</si>
  <si>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</si>
  <si>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</si>
  <si>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</si>
  <si>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</si>
  <si>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</si>
  <si>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</si>
  <si>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</si>
  <si>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</si>
  <si>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</si>
  <si>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</si>
  <si>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</si>
  <si>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</si>
  <si>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</si>
  <si>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</si>
  <si>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</si>
  <si>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</si>
  <si>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</si>
  <si>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</si>
  <si>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</si>
  <si>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</si>
  <si>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</si>
  <si>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</si>
  <si>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</si>
  <si>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</si>
  <si>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</si>
  <si>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</si>
  <si>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</si>
  <si>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</si>
  <si>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</si>
  <si>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</si>
  <si>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</si>
  <si>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</si>
  <si>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</si>
  <si>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</si>
  <si>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</si>
  <si>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</si>
  <si>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</si>
  <si>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</si>
  <si>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</si>
  <si>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</si>
  <si>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</si>
  <si>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</si>
  <si>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</si>
  <si>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</si>
  <si>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</si>
  <si>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</si>
  <si>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</si>
  <si>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</si>
  <si>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</si>
  <si>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</si>
  <si>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</si>
  <si>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</si>
  <si>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</si>
  <si>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</si>
  <si>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</si>
  <si>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</si>
  <si>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</si>
  <si>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</si>
  <si>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</si>
  <si>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</si>
  <si>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</si>
  <si>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</si>
  <si>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</si>
  <si>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</si>
  <si>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</si>
  <si>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</si>
  <si>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</si>
  <si>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</si>
  <si>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</si>
  <si>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</si>
  <si>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</si>
  <si>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</si>
  <si>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</si>
  <si>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</si>
  <si>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</si>
  <si>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</si>
  <si>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</si>
  <si>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</si>
  <si>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</si>
  <si>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</si>
  <si>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</si>
  <si>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</si>
  <si>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</si>
  <si>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</si>
  <si>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</si>
  <si>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</si>
  <si>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</si>
  <si>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</si>
  <si>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</si>
  <si>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</si>
  <si>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</si>
  <si>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</si>
  <si>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</si>
  <si>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</si>
  <si>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</si>
  <si>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</si>
  <si>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</si>
  <si>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</si>
  <si>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</si>
  <si>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</si>
  <si>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</si>
  <si>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</si>
  <si>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</si>
  <si>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</si>
  <si>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</si>
  <si>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</si>
  <si>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</si>
  <si>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</si>
  <si>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</si>
  <si>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</si>
  <si>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</si>
  <si>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</si>
  <si>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</si>
  <si>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</si>
  <si>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</si>
  <si>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</si>
  <si>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</si>
  <si>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</si>
  <si>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</si>
  <si>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</si>
  <si>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</si>
  <si>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</si>
  <si>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</si>
  <si>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</si>
  <si>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</si>
  <si>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</si>
  <si>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</si>
  <si>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</si>
  <si>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</si>
  <si>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</si>
  <si>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</si>
  <si>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</si>
  <si>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</si>
  <si>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</si>
  <si>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</si>
  <si>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</si>
  <si>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</si>
  <si>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</si>
  <si>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</si>
  <si>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</si>
  <si>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</si>
  <si>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</si>
  <si>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</si>
  <si>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</si>
  <si>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</si>
  <si>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</si>
  <si>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</si>
  <si>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</si>
  <si>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</si>
  <si>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</si>
  <si>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</si>
  <si>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</si>
  <si>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</si>
  <si>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</si>
  <si>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</si>
  <si>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</si>
  <si>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</si>
  <si>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</si>
  <si>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</si>
  <si>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</si>
  <si>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</si>
  <si>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</si>
  <si>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</si>
  <si>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</si>
  <si>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</si>
  <si>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</si>
  <si>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</si>
  <si>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</si>
  <si>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</si>
  <si>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</si>
  <si>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</si>
  <si>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</si>
  <si>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</si>
  <si>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</si>
  <si>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</si>
  <si>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</si>
  <si>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</si>
  <si>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</si>
  <si>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</si>
  <si>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</si>
  <si>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</si>
  <si>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</si>
  <si>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</si>
  <si>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</si>
  <si>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</si>
  <si>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</si>
  <si>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</si>
  <si>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</si>
  <si>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</si>
  <si>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</si>
  <si>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</si>
  <si>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</si>
  <si>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</si>
  <si>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</si>
  <si>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</si>
  <si>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</si>
  <si>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</si>
  <si>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</si>
  <si>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</si>
  <si>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</si>
  <si>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</si>
  <si>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</si>
  <si>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</si>
  <si>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</si>
  <si>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</si>
  <si>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</si>
  <si>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</si>
  <si>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</si>
  <si>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</si>
  <si>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</si>
  <si>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</si>
  <si>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</si>
  <si>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</si>
  <si>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</si>
  <si>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</si>
  <si>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</si>
  <si>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</si>
  <si>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</si>
  <si>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</si>
  <si>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</si>
  <si>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</si>
  <si>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</si>
  <si>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</si>
  <si>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</si>
  <si>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</si>
  <si>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</si>
  <si>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</si>
  <si>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</si>
  <si>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</si>
  <si>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</si>
  <si>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</si>
  <si>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</si>
  <si>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</si>
  <si>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</si>
  <si>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</si>
  <si>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</si>
  <si>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</si>
  <si>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</si>
  <si>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</si>
  <si>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</si>
  <si>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</si>
  <si>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</si>
  <si>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</si>
  <si>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</si>
  <si>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</si>
  <si>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</si>
  <si>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</si>
  <si>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</si>
  <si>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</si>
  <si>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</si>
  <si>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</si>
  <si>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</si>
  <si>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</si>
  <si>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</si>
  <si>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</si>
  <si>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</si>
  <si>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</si>
  <si>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</si>
  <si>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</si>
  <si>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</si>
  <si>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</si>
  <si>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</si>
  <si>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</si>
  <si>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</si>
  <si>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</si>
  <si>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</si>
  <si>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</si>
  <si>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</si>
  <si>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</si>
  <si>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</si>
  <si>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</si>
  <si>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</si>
  <si>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</si>
  <si>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</si>
  <si>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</si>
  <si>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</si>
  <si>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</si>
  <si>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</si>
  <si>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</si>
  <si>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</si>
  <si>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</si>
  <si>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</si>
  <si>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</si>
  <si>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</si>
  <si>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</si>
  <si>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</si>
  <si>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</si>
  <si>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</si>
  <si>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</si>
  <si>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</si>
  <si>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</si>
  <si>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</si>
  <si>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</si>
  <si>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</si>
  <si>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</si>
  <si>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</si>
  <si>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</si>
  <si>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</si>
  <si>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</si>
  <si>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</si>
  <si>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</si>
  <si>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</si>
  <si>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</si>
  <si>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</si>
  <si>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</si>
  <si>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</si>
  <si>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</si>
  <si>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</si>
  <si>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</si>
  <si>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</si>
  <si>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</si>
  <si>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</si>
  <si>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</si>
  <si>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</si>
  <si>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</si>
  <si>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</si>
  <si>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</si>
  <si>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</si>
  <si>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</si>
  <si>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</si>
  <si>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</si>
  <si>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</si>
  <si>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</si>
  <si>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</si>
  <si>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</si>
  <si>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</si>
  <si>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</si>
  <si>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</si>
  <si>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</si>
  <si>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</si>
  <si>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</si>
  <si>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</si>
  <si>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</si>
  <si>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</si>
  <si>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</si>
  <si>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</si>
  <si>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</si>
  <si>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</si>
  <si>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</si>
  <si>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</si>
  <si>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</si>
  <si>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</si>
  <si>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</si>
  <si>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</si>
  <si>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</si>
  <si>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</si>
  <si>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</si>
  <si>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</si>
  <si>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</si>
  <si>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</si>
  <si>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</si>
  <si>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</si>
  <si>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</si>
  <si>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</si>
  <si>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</si>
  <si>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</si>
  <si>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</si>
  <si>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</si>
  <si>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</si>
  <si>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</si>
  <si>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</si>
  <si>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</si>
  <si>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</si>
  <si>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</si>
  <si>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</si>
  <si>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</si>
  <si>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</si>
  <si>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</si>
  <si>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</si>
  <si>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</si>
  <si>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</si>
  <si>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</si>
  <si>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</si>
  <si>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</si>
  <si>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</si>
  <si>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</si>
  <si>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</si>
  <si>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</si>
  <si>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</si>
  <si>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</si>
  <si>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</si>
  <si>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</si>
  <si>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</si>
  <si>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</si>
  <si>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</si>
  <si>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</si>
  <si>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</si>
  <si>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</si>
  <si>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</si>
  <si>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</si>
  <si>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</si>
  <si>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</si>
  <si>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</si>
  <si>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</si>
  <si>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</si>
  <si>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</si>
  <si>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</si>
  <si>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</si>
  <si>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</si>
  <si>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</si>
  <si>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</si>
  <si>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</si>
  <si>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</si>
  <si>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</si>
  <si>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</si>
  <si>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</si>
  <si>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</si>
  <si>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</si>
  <si>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</si>
  <si>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</si>
  <si>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</si>
  <si>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</si>
  <si>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</si>
  <si>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</si>
  <si>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</si>
  <si>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</si>
  <si>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</si>
  <si>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</si>
  <si>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</si>
  <si>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</si>
  <si>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</si>
  <si>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</si>
  <si>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</si>
  <si>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</si>
  <si>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</si>
  <si>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</si>
  <si>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</si>
  <si>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</si>
  <si>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</si>
  <si>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</si>
  <si>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</si>
  <si>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</si>
  <si>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</si>
  <si>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</si>
  <si>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</si>
  <si>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</si>
  <si>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</si>
  <si>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</si>
  <si>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</si>
  <si>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</si>
  <si>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</si>
  <si>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</si>
  <si>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</si>
  <si>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</si>
  <si>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</si>
  <si>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</si>
  <si>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</si>
  <si>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</si>
  <si>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</si>
  <si>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</si>
  <si>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</si>
  <si>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</si>
  <si>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</si>
  <si>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</si>
  <si>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</si>
  <si>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</si>
  <si>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</si>
  <si>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</si>
  <si>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</si>
  <si>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</si>
  <si>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</si>
  <si>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</si>
  <si>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</si>
  <si>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</si>
  <si>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</si>
  <si>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</si>
  <si>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</si>
  <si>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</si>
  <si>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</si>
  <si>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</si>
  <si>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</si>
  <si>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</si>
  <si>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</si>
  <si>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</si>
  <si>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</si>
  <si>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</si>
  <si>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</si>
  <si>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</si>
  <si>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</si>
  <si>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</si>
  <si>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</si>
  <si>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</si>
  <si>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</si>
  <si>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</si>
  <si>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</si>
  <si>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</si>
  <si>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</si>
  <si>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</si>
  <si>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</si>
  <si>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</si>
  <si>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</si>
  <si>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</si>
  <si>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</si>
  <si>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</si>
  <si>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</si>
  <si>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</si>
  <si>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</si>
  <si>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</si>
  <si>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</si>
  <si>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</si>
  <si>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</si>
  <si>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</si>
  <si>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</si>
  <si>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</si>
  <si>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</si>
  <si>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</si>
  <si>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</si>
  <si>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</si>
  <si>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</si>
  <si>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</si>
  <si>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</si>
  <si>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</si>
  <si>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</si>
  <si>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</si>
  <si>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</si>
  <si>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</si>
  <si>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</si>
  <si>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</si>
  <si>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</si>
  <si>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</si>
  <si>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</si>
  <si>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</si>
  <si>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</si>
  <si>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</si>
  <si>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</si>
  <si>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</si>
  <si>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</si>
  <si>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</si>
  <si>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</si>
  <si>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</si>
  <si>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</si>
  <si>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</si>
  <si>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</si>
  <si>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</si>
  <si>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</si>
  <si>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</si>
  <si>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</si>
  <si>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</si>
  <si>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</si>
  <si>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</si>
  <si>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</si>
  <si>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</si>
  <si>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</si>
  <si>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</si>
  <si>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</si>
  <si>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</si>
  <si>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</si>
  <si>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</si>
  <si>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</si>
  <si>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</si>
  <si>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</si>
  <si>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</si>
  <si>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</si>
  <si>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</si>
  <si>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</si>
  <si>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</si>
  <si>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</si>
  <si>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</si>
  <si>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</si>
  <si>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</si>
  <si>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</si>
  <si>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</si>
  <si>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</si>
  <si>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</si>
  <si>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</si>
  <si>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</si>
  <si>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</si>
  <si>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</si>
  <si>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</si>
  <si>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</si>
  <si>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</si>
  <si>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</si>
  <si>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</si>
  <si>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</si>
  <si>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</si>
  <si>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</si>
  <si>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</si>
  <si>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</si>
  <si>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</si>
  <si>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</si>
  <si>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</si>
  <si>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</si>
  <si>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</si>
  <si>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</si>
  <si>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</si>
  <si>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</si>
  <si>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</si>
  <si>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</si>
  <si>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</si>
  <si>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</si>
  <si>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</si>
  <si>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</si>
  <si>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</si>
  <si>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</si>
  <si>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</si>
  <si>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</si>
  <si>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</si>
  <si>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</si>
  <si>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</si>
  <si>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</si>
  <si>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</si>
  <si>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</si>
  <si>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</si>
  <si>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</si>
  <si>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</si>
  <si>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</si>
  <si>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</si>
  <si>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</si>
  <si>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</si>
  <si>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</si>
  <si>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</si>
  <si>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</si>
  <si>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</si>
  <si>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</si>
  <si>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</si>
  <si>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</si>
  <si>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</si>
  <si>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</si>
  <si>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</si>
  <si>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</si>
  <si>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</si>
  <si>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</si>
  <si>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</si>
  <si>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</si>
  <si>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</si>
  <si>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</si>
  <si>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</si>
  <si>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</si>
  <si>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</si>
  <si>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</si>
  <si>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</si>
  <si>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</si>
  <si>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</si>
  <si>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</si>
  <si>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</si>
  <si>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</si>
  <si>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</si>
  <si>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</si>
  <si>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</si>
  <si>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</si>
  <si>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</si>
  <si>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</si>
  <si>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</si>
  <si>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>Varrição</t>
  </si>
  <si>
    <t>1 Jose Carlos</t>
  </si>
  <si>
    <t xml:space="preserve">Execulção de solda -  Condicionado a temperatura </t>
  </si>
  <si>
    <t xml:space="preserve">Execução de solda - Condicionado a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</si>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</sst>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J247" activePane="bottomRight" state="frozen"/>
      <selection pane="bottomRight" activeCell="B259" sqref="B259:B26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1460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1461</v>
      </c>
      <c r="M247" s="127" t="s">
        <v>1462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1463</v>
      </c>
      <c r="V247" s="151" t="s">
        <v>1464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1465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1466</v>
      </c>
      <c r="M251" s="127" t="s">
        <v>1467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1468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1469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V8846071</v>
      </c>
      <c r="B255" s="102">
        <v>46071</v>
      </c>
      <c r="C255" s="134">
        <f>IF(BS_CONTROLE[[#This Row],[DATA]]="","",WEEKNUM(BS_CONTROLE[[#This Row],[DATA]]))</f>
        <v>8</v>
      </c>
      <c r="D255" s="104" t="s">
        <v>832</v>
      </c>
      <c r="E255" s="126" t="s">
        <v>729</v>
      </c>
      <c r="F255" s="142" t="str">
        <f>IF(D255="","*",VLOOKUP(E255,BS_ATIVIDADE[],3,FALSE))</f>
        <v>MECANIZAÇÃO - SOCADORA</v>
      </c>
      <c r="G255" s="106" t="s">
        <v>201</v>
      </c>
      <c r="H255" s="106" t="s">
        <v>201</v>
      </c>
      <c r="I255" s="105">
        <v>73</v>
      </c>
      <c r="J255" s="105">
        <v>153.80000000000001</v>
      </c>
      <c r="K255" s="105">
        <v>151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5" s="106">
        <v>0.35416666666666669</v>
      </c>
      <c r="O255" s="106">
        <v>6.25E-2</v>
      </c>
      <c r="P255" s="105">
        <v>382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6234</v>
      </c>
      <c r="AE255" s="105">
        <v>6238</v>
      </c>
      <c r="AF255" s="105" t="s">
        <v>624</v>
      </c>
      <c r="AG255" s="14"/>
      <c r="AH255" s="126" t="str">
        <f>IF(BS_CONTROLE[[#This Row],[Atividade]]=0, "-", BS_CONTROLE[[#This Row],[Atividade]])</f>
        <v>MECANIZAÇÃO - SOCADORA</v>
      </c>
      <c r="AI255" s="8" t="str">
        <f>IF(BS_CONTROLE[[#This Row],[Atividade]]=0, "-", BS_CONTROLE[[#This Row],[Atividade]])</f>
        <v>MECANIZAÇÃO - SOCADORA</v>
      </c>
      <c r="AJ255" s="30" t="str">
        <f>BS_CONTROLE[[#This Row],[Local - Partida]]</f>
        <v>ZPNZXB</v>
      </c>
      <c r="AK255" s="30" t="str">
        <f>BS_CONTROLE[[#This Row],[Local - Encerramento]]</f>
        <v>ZPNZXB</v>
      </c>
      <c r="AL255" s="105" t="str">
        <f>IF(BS_CONTROLE[[#This Row],[Entre - Estações]]=0, "-", BS_CONTROLE[[#This Row],[Entre - Estações]])</f>
        <v>ZCV-ZCT</v>
      </c>
      <c r="AM255" s="105" t="str">
        <f>IF(BS_CONTROLE[[#This Row],[SB]]=0, "-", BS_CONTROLE[[#This Row],[SB]])</f>
        <v>152ZCT</v>
      </c>
      <c r="AN255" s="105">
        <f>IF(BS_CONTROLE[[#This Row],[SUB]]=0, "-", BS_CONTROLE[[#This Row],[SUB]])</f>
        <v>73</v>
      </c>
      <c r="AO255" s="105">
        <f>BS_CONTROLE[[#This Row],[KM - Inicio]]</f>
        <v>153.80000000000001</v>
      </c>
      <c r="AP255" s="105">
        <f>BS_CONTROLE[[#This Row],[KM - Inicio]]</f>
        <v>153.80000000000001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V1946071</v>
      </c>
      <c r="B256" s="102">
        <v>46071</v>
      </c>
      <c r="C256" s="134">
        <f>IF(BS_CONTROLE[[#This Row],[DATA]]="","",WEEKNUM(BS_CONTROLE[[#This Row],[DATA]]))</f>
        <v>8</v>
      </c>
      <c r="D256" s="104" t="s">
        <v>1406</v>
      </c>
      <c r="E256" s="126" t="s">
        <v>837</v>
      </c>
      <c r="F256" s="142" t="str">
        <f>IF(D256="","*",VLOOKUP(E256,BS_ATIVIDADE[],3,FALSE))</f>
        <v>OUTROS</v>
      </c>
      <c r="G256" s="106" t="s">
        <v>201</v>
      </c>
      <c r="H256" s="106" t="s">
        <v>201</v>
      </c>
      <c r="I256" s="105">
        <v>73</v>
      </c>
      <c r="J256" s="105">
        <v>134.41999999999999</v>
      </c>
      <c r="K256" s="105">
        <v>133.4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56" s="106">
        <v>0.41666666666666669</v>
      </c>
      <c r="O256" s="106">
        <v>4.1666666666666664E-2</v>
      </c>
      <c r="P256" s="105">
        <v>200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1470</v>
      </c>
      <c r="W256" s="104" t="s">
        <v>452</v>
      </c>
      <c r="X256" s="129"/>
      <c r="Y256" s="104"/>
      <c r="Z256" s="105" t="s">
        <v>1471</v>
      </c>
      <c r="AA256" s="103" t="s">
        <v>443</v>
      </c>
      <c r="AB256" s="152"/>
      <c r="AC256" s="107">
        <v>0.29166666666666669</v>
      </c>
      <c r="AD256" s="105">
        <v>6219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VARRIÇÃO</v>
      </c>
      <c r="AI256" s="8" t="str">
        <f>IF(BS_CONTROLE[[#This Row],[Atividade]]=0, "-", BS_CONTROLE[[#This Row],[Atividade]])</f>
        <v>VARRIÇÃO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ZXB-ZCV</v>
      </c>
      <c r="AM256" s="105" t="str">
        <f>IF(BS_CONTROLE[[#This Row],[SB]]=0, "-", BS_CONTROLE[[#This Row],[SB]])</f>
        <v>ZXB136</v>
      </c>
      <c r="AN256" s="105">
        <f>IF(BS_CONTROLE[[#This Row],[SUB]]=0, "-", BS_CONTROLE[[#This Row],[SUB]])</f>
        <v>73</v>
      </c>
      <c r="AO256" s="105">
        <f>BS_CONTROLE[[#This Row],[KM - Inicio]]</f>
        <v>134.41999999999999</v>
      </c>
      <c r="AP256" s="105">
        <f>BS_CONTROLE[[#This Row],[KM - Inicio]]</f>
        <v>134.41999999999999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PEDRO (TP-696)46071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945</v>
      </c>
      <c r="E257" s="126" t="s">
        <v>806</v>
      </c>
      <c r="F257" s="142" t="str">
        <f>IF(D257="","*",VLOOKUP(E257,BS_ATIVIDADE[],3,FALSE))</f>
        <v>SOLDA</v>
      </c>
      <c r="G257" s="106" t="s">
        <v>624</v>
      </c>
      <c r="H257" s="106" t="s">
        <v>624</v>
      </c>
      <c r="I257" s="105">
        <v>73</v>
      </c>
      <c r="J257" s="105">
        <v>102.2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57" s="106">
        <v>0.375</v>
      </c>
      <c r="O257" s="106">
        <v>6.25E-2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1292</v>
      </c>
      <c r="V257" s="151" t="s">
        <v>1472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PDM - SOLDA</v>
      </c>
      <c r="AI257" s="8" t="str">
        <f>IF(BS_CONTROLE[[#This Row],[Atividade]]=0, "-", BS_CONTROLE[[#This Row],[Atividade]])</f>
        <v>PDM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ZCZ-ZZF</v>
      </c>
      <c r="AM257" s="105" t="str">
        <f>IF(BS_CONTROLE[[#This Row],[SB]]=0, "-", BS_CONTROLE[[#This Row],[SB]])</f>
        <v>101ZZF</v>
      </c>
      <c r="AN257" s="105">
        <f>IF(BS_CONTROLE[[#This Row],[SUB]]=0, "-", BS_CONTROLE[[#This Row],[SUB]])</f>
        <v>73</v>
      </c>
      <c r="AO257" s="105">
        <f>BS_CONTROLE[[#This Row],[KM - Inicio]]</f>
        <v>102.2</v>
      </c>
      <c r="AP257" s="105">
        <f>BS_CONTROLE[[#This Row],[KM - Inicio]]</f>
        <v>102.2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CARLOS (TP-722)46071</v>
      </c>
      <c r="B262" s="102">
        <v>46071</v>
      </c>
      <c r="C262" s="134">
        <f>IF(BS_CONTROLE[[#This Row],[DATA]]="","",WEEKNUM(BS_CONTROLE[[#This Row],[DATA]]))</f>
        <v>8</v>
      </c>
      <c r="D262" s="104" t="s">
        <v>888</v>
      </c>
      <c r="E262" s="126" t="s">
        <v>806</v>
      </c>
      <c r="F262" s="142" t="str">
        <f>IF(D262="","*",VLOOKUP(E262,BS_ATIVIDADE[],3,FALSE))</f>
        <v>SOLDA</v>
      </c>
      <c r="G262" s="106" t="s">
        <v>624</v>
      </c>
      <c r="H262" s="106" t="s">
        <v>624</v>
      </c>
      <c r="I262" s="105">
        <v>70</v>
      </c>
      <c r="J262" s="105">
        <v>157.30000000000001</v>
      </c>
      <c r="K262" s="105" t="s">
        <v>624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2" s="106">
        <v>0.375</v>
      </c>
      <c r="O262" s="106">
        <v>6.25E-2</v>
      </c>
      <c r="P262" s="105">
        <v>1</v>
      </c>
      <c r="Q262" s="9" t="str">
        <f>IF(E262=0, "*", IFERROR(_xlfn.XLOOKUP(E262, BS_ATIVIDADE[ATIVIDADE], BS_ATIVIDADE[UNIDADE]), "*"))</f>
        <v>Nº DE SOLDA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1249</v>
      </c>
      <c r="V262" s="151" t="s">
        <v>1473</v>
      </c>
      <c r="W262" s="104" t="s">
        <v>452</v>
      </c>
      <c r="X262" s="129"/>
      <c r="Y262" s="104"/>
      <c r="Z262" s="105" t="s">
        <v>624</v>
      </c>
      <c r="AA262" s="103"/>
      <c r="AB262" s="152"/>
      <c r="AC262" s="107" t="s">
        <v>624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PDM - SOLDA</v>
      </c>
      <c r="AI262" s="8" t="str">
        <f>IF(BS_CONTROLE[[#This Row],[Atividade]]=0, "-", BS_CONTROLE[[#This Row],[Atividade]])</f>
        <v>PDM - SOLDA</v>
      </c>
      <c r="AJ262" s="30" t="str">
        <f>BS_CONTROLE[[#This Row],[Local - Partida]]</f>
        <v>-</v>
      </c>
      <c r="AK262" s="30" t="str">
        <f>BS_CONTROLE[[#This Row],[Local - Encerramento]]</f>
        <v>-</v>
      </c>
      <c r="AL262" s="105" t="str">
        <f>IF(BS_CONTROLE[[#This Row],[Entre - Estações]]=0, "-", BS_CONTROLE[[#This Row],[Entre - Estações]])</f>
        <v>ZOX</v>
      </c>
      <c r="AM262" s="105" t="str">
        <f>IF(BS_CONTROLE[[#This Row],[SB]]=0, "-", BS_CONTROLE[[#This Row],[SB]])</f>
        <v>ZOX1</v>
      </c>
      <c r="AN262" s="105">
        <f>IF(BS_CONTROLE[[#This Row],[SUB]]=0, "-", BS_CONTROLE[[#This Row],[SUB]])</f>
        <v>70</v>
      </c>
      <c r="AO262" s="105">
        <f>BS_CONTROLE[[#This Row],[KM - Inicio]]</f>
        <v>157.30000000000001</v>
      </c>
      <c r="AP262" s="105">
        <f>BS_CONTROLE[[#This Row],[KM - Inicio]]</f>
        <v>157.30000000000001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Nº DE SOLDA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V8346071</v>
      </c>
      <c r="B263" s="102">
        <v>46071</v>
      </c>
      <c r="C263" s="134">
        <f>IF(BS_CONTROLE[[#This Row],[DATA]]="","",WEEKNUM(BS_CONTROLE[[#This Row],[DATA]]))</f>
        <v>8</v>
      </c>
      <c r="D263" s="104" t="s">
        <v>822</v>
      </c>
      <c r="E263" s="126" t="s">
        <v>729</v>
      </c>
      <c r="F263" s="142" t="str">
        <f>IF(D263="","*",VLOOKUP(E263,BS_ATIVIDADE[],3,FALSE))</f>
        <v>MECANIZAÇÃO - SOCADORA</v>
      </c>
      <c r="G263" s="106" t="s">
        <v>61</v>
      </c>
      <c r="H263" s="106" t="s">
        <v>61</v>
      </c>
      <c r="I263" s="105">
        <v>70</v>
      </c>
      <c r="J263" s="105">
        <v>135</v>
      </c>
      <c r="K263" s="105">
        <v>136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3" s="127" t="s">
        <v>1458</v>
      </c>
      <c r="N263" s="106">
        <v>0.35416666666666669</v>
      </c>
      <c r="O263" s="106">
        <v>6.25E-2</v>
      </c>
      <c r="P263" s="105">
        <v>360</v>
      </c>
      <c r="Q263" s="9" t="str">
        <f>IF(E263=0, "*", IFERROR(_xlfn.XLOOKUP(E263, BS_ATIVIDADE[ATIVIDADE], BS_ATIVIDADE[UNIDADE]), "*"))</f>
        <v>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3" s="105" t="s">
        <v>1063</v>
      </c>
      <c r="V263" s="151" t="s">
        <v>1282</v>
      </c>
      <c r="W263" s="104" t="s">
        <v>452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6233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MECANIZAÇÃO - SOCADORA</v>
      </c>
      <c r="AI263" s="8" t="str">
        <f>IF(BS_CONTROLE[[#This Row],[Atividade]]=0, "-", BS_CONTROLE[[#This Row],[Atividade]])</f>
        <v>MECANIZAÇÃO - SOCADORA</v>
      </c>
      <c r="AJ263" s="30" t="str">
        <f>BS_CONTROLE[[#This Row],[Local - Partida]]</f>
        <v>ZIQ1752</v>
      </c>
      <c r="AK263" s="30" t="str">
        <f>BS_CONTROLE[[#This Row],[Local - Encerramento]]</f>
        <v>ZIQ1752</v>
      </c>
      <c r="AL263" s="105" t="str">
        <f>IF(BS_CONTROLE[[#This Row],[Entre - Estações]]=0, "-", BS_CONTROLE[[#This Row],[Entre - Estações]])</f>
        <v>ZRQ</v>
      </c>
      <c r="AM263" s="105" t="str">
        <f>IF(BS_CONTROLE[[#This Row],[SB]]=0, "-", BS_CONTROLE[[#This Row],[SB]])</f>
        <v>ZRQ1/ZRQ1381</v>
      </c>
      <c r="AN263" s="105">
        <f>IF(BS_CONTROLE[[#This Row],[SUB]]=0, "-", BS_CONTROLE[[#This Row],[SUB]])</f>
        <v>70</v>
      </c>
      <c r="AO263" s="105">
        <f>BS_CONTROLE[[#This Row],[KM - Inicio]]</f>
        <v>135</v>
      </c>
      <c r="AP263" s="105">
        <f>BS_CONTROLE[[#This Row],[KM - Inicio]]</f>
        <v>135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1474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1475</v>
      </c>
      <c r="C4" s="159" t="s">
        <v>1476</v>
      </c>
      <c r="D4" s="159" t="s">
        <v>1477</v>
      </c>
      <c r="E4" s="159" t="s">
        <v>1478</v>
      </c>
      <c r="F4" s="159" t="s">
        <v>4</v>
      </c>
      <c r="G4" s="159" t="s">
        <v>1479</v>
      </c>
    </row>
    <row r="5" spans="2:7">
      <c r="B5" s="160" t="s">
        <v>1480</v>
      </c>
      <c r="C5" s="160">
        <v>257068</v>
      </c>
      <c r="D5" s="160" t="s">
        <v>1481</v>
      </c>
      <c r="E5" s="160" t="s">
        <v>1482</v>
      </c>
      <c r="F5" s="160" t="s">
        <v>1482</v>
      </c>
      <c r="G5" s="161">
        <v>46296</v>
      </c>
    </row>
    <row r="6" spans="2:7">
      <c r="B6" s="160" t="s">
        <v>1483</v>
      </c>
      <c r="C6" s="160" t="s">
        <v>624</v>
      </c>
      <c r="D6" s="160" t="s">
        <v>624</v>
      </c>
      <c r="E6" s="160" t="s">
        <v>624</v>
      </c>
      <c r="F6" s="160" t="s">
        <v>1484</v>
      </c>
      <c r="G6" s="161" t="s">
        <v>624</v>
      </c>
    </row>
    <row r="7" spans="2:7">
      <c r="B7" s="160" t="s">
        <v>1485</v>
      </c>
      <c r="C7" s="160">
        <v>257472</v>
      </c>
      <c r="D7" s="160" t="s">
        <v>1486</v>
      </c>
      <c r="E7" s="160" t="s">
        <v>1487</v>
      </c>
      <c r="F7" s="160" t="s">
        <v>1487</v>
      </c>
      <c r="G7" s="161">
        <v>45992</v>
      </c>
    </row>
    <row r="8" spans="2:7">
      <c r="B8" s="160" t="s">
        <v>1488</v>
      </c>
      <c r="C8" s="160">
        <v>260307</v>
      </c>
      <c r="D8" s="160" t="s">
        <v>1489</v>
      </c>
      <c r="E8" s="160" t="s">
        <v>1490</v>
      </c>
      <c r="F8" s="160" t="s">
        <v>1487</v>
      </c>
      <c r="G8" s="161">
        <v>46082</v>
      </c>
    </row>
    <row r="9" spans="2:7">
      <c r="B9" s="160" t="s">
        <v>1491</v>
      </c>
      <c r="C9" s="160">
        <v>333033</v>
      </c>
      <c r="D9" s="160" t="s">
        <v>1492</v>
      </c>
      <c r="E9" s="160" t="s">
        <v>1484</v>
      </c>
      <c r="F9" s="160" t="s">
        <v>1493</v>
      </c>
      <c r="G9" s="160" t="s">
        <v>624</v>
      </c>
    </row>
    <row r="10" spans="2:7">
      <c r="B10" s="160" t="s">
        <v>1494</v>
      </c>
      <c r="C10" s="160">
        <v>263576</v>
      </c>
      <c r="D10" s="160" t="s">
        <v>1495</v>
      </c>
      <c r="E10" s="160" t="s">
        <v>1484</v>
      </c>
      <c r="F10" s="160" t="s">
        <v>1484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1496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1497</v>
      </c>
      <c r="E3" s="198" t="s">
        <v>1498</v>
      </c>
      <c r="F3" s="198" t="s">
        <v>1499</v>
      </c>
      <c r="G3" s="198" t="s">
        <v>1500</v>
      </c>
      <c r="H3" s="198" t="s">
        <v>1501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1502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1503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1504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1505</v>
      </c>
      <c r="V1" s="264"/>
      <c r="W1" s="264"/>
    </row>
    <row r="2" spans="1:23" ht="15" customHeight="1">
      <c r="A2" s="87" t="s">
        <v>1506</v>
      </c>
      <c r="B2" s="87" t="s">
        <v>1507</v>
      </c>
      <c r="C2" s="87" t="s">
        <v>442</v>
      </c>
      <c r="D2" s="88" t="s">
        <v>1012</v>
      </c>
      <c r="E2" s="88" t="s">
        <v>4</v>
      </c>
      <c r="F2" s="88" t="s">
        <v>1508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1509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V88</v>
      </c>
      <c r="H252" s="145" t="str">
        <f>IF(SP_NORTE!E255="","*",SP_NORTE!E255)</f>
        <v>MECANIZAÇÃO - SOCADORA</v>
      </c>
      <c r="I252" s="145" t="str">
        <f>IF(SP_NORTE!G255="","*",SP_NORTE!G255)</f>
        <v>ZPNZXB</v>
      </c>
      <c r="J252" s="145" t="str">
        <f>IF(SP_NORTE!H255="","*",SP_NORTE!H255)</f>
        <v>ZPNZXB</v>
      </c>
      <c r="K252" s="138" t="str">
        <f>IF(SP_NORTE!L255="","*",SP_NORTE!L255)</f>
        <v>ZCV-ZCT</v>
      </c>
      <c r="L252" s="138" t="str">
        <f>IF(SP_NORTE!M255="","*",SP_NORTE!M255)</f>
        <v>152ZCT</v>
      </c>
      <c r="M252" s="139">
        <f>IF(SP_NORTE!I255="","*",SP_NORTE!I255)</f>
        <v>73</v>
      </c>
      <c r="N252" s="144">
        <f>IF(SP_NORTE!J255="","*",SP_NORTE!J255)</f>
        <v>153.80000000000001</v>
      </c>
      <c r="O252" s="144">
        <f>IF(SP_NORTE!K255="","*",SP_NORTE!K255)</f>
        <v>151</v>
      </c>
      <c r="P252" s="143">
        <f>IF(SP_NORTE!N255="","*",SP_NORTE!N255)</f>
        <v>0.35416666666666669</v>
      </c>
      <c r="Q252" s="143">
        <f>IF(SP_NORTE!O255="","*",SP_NORTE!O255)</f>
        <v>6.25E-2</v>
      </c>
      <c r="R252" s="145" t="str">
        <f>IF(SP_NORTE!P255="","*",CONCATENATE(SP_NORTE!P255," ",SP_NORTE!Q255))</f>
        <v>382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1400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V19</v>
      </c>
      <c r="H253" s="145" t="str">
        <f>IF(SP_NORTE!E256="","*",SP_NORTE!E256)</f>
        <v>VARRIÇÃO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ZXB-ZCV</v>
      </c>
      <c r="L253" s="138" t="str">
        <f>IF(SP_NORTE!M256="","*",SP_NORTE!M256)</f>
        <v>ZXB136</v>
      </c>
      <c r="M253" s="139">
        <f>IF(SP_NORTE!I256="","*",SP_NORTE!I256)</f>
        <v>73</v>
      </c>
      <c r="N253" s="144">
        <f>IF(SP_NORTE!J256="","*",SP_NORTE!J256)</f>
        <v>134.41999999999999</v>
      </c>
      <c r="O253" s="144">
        <f>IF(SP_NORTE!K256="","*",SP_NORTE!K256)</f>
        <v>133.4</v>
      </c>
      <c r="P253" s="143">
        <f>IF(SP_NORTE!N256="","*",SP_NORTE!N256)</f>
        <v>0.41666666666666669</v>
      </c>
      <c r="Q253" s="143">
        <f>IF(SP_NORTE!O256="","*",SP_NORTE!O256)</f>
        <v>4.1666666666666664E-2</v>
      </c>
      <c r="R253" s="145" t="str">
        <f>IF(SP_NORTE!P256="","*",CONCATENATE(SP_NORTE!P256," ",SP_NORTE!Q256))</f>
        <v>200 M</v>
      </c>
      <c r="S253" s="145" t="str">
        <f>IF(SP_NORTE!U256="","*",SP_NORTE!U256)</f>
        <v>Antonioni</v>
      </c>
      <c r="T253" s="145" t="str">
        <f>IF(SP_NORTE!V256="","*",SP_NORTE!V256)</f>
        <v>Varrição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ZEB-ZCZ</v>
      </c>
      <c r="F254" s="145">
        <f>IF(SP_NORTE!B257="","*",SP_NORTE!B257)</f>
        <v>46071</v>
      </c>
      <c r="G254" s="145" t="str">
        <f>IF(SP_NORTE!D257="","*",SP_NORTE!D257)</f>
        <v>PEDRO (TP-696)</v>
      </c>
      <c r="H254" s="145" t="str">
        <f>IF(SP_NORTE!E257="","*",SP_NORTE!E257)</f>
        <v>PDM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ZCZ-ZZF</v>
      </c>
      <c r="L254" s="138" t="str">
        <f>IF(SP_NORTE!M257="","*",SP_NORTE!M257)</f>
        <v>101ZZF</v>
      </c>
      <c r="M254" s="139">
        <f>IF(SP_NORTE!I257="","*",SP_NORTE!I257)</f>
        <v>73</v>
      </c>
      <c r="N254" s="144">
        <f>IF(SP_NORTE!J257="","*",SP_NORTE!J257)</f>
        <v>102.2</v>
      </c>
      <c r="O254" s="144" t="str">
        <f>IF(SP_NORTE!K257="","*",SP_NORTE!K257)</f>
        <v>-</v>
      </c>
      <c r="P254" s="143">
        <f>IF(SP_NORTE!N257="","*",SP_NORTE!N257)</f>
        <v>0.375</v>
      </c>
      <c r="Q254" s="143">
        <f>IF(SP_NORTE!O257="","*",SP_NORTE!O257)</f>
        <v>6.25E-2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Pedro</v>
      </c>
      <c r="T254" s="145" t="str">
        <f>IF(SP_NORTE!V257="","*",SP_NORTE!V257)</f>
        <v xml:space="preserve">Execulção de solda - 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1510</v>
      </c>
      <c r="C2" s="121" t="s">
        <v>998</v>
      </c>
      <c r="D2" s="76" t="s">
        <v>1000</v>
      </c>
      <c r="E2" s="76" t="s">
        <v>1511</v>
      </c>
      <c r="F2" s="99" t="s">
        <v>1512</v>
      </c>
      <c r="G2" s="76" t="s">
        <v>1513</v>
      </c>
      <c r="H2" s="76" t="s">
        <v>1514</v>
      </c>
      <c r="I2" s="76" t="s">
        <v>1515</v>
      </c>
      <c r="J2" s="76" t="s">
        <v>1516</v>
      </c>
      <c r="K2" s="78" t="s">
        <v>1517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V88</v>
      </c>
      <c r="E228" s="94" t="str">
        <f>IF(SP_NORTE!G255="","*",SP_NORTE!G255)</f>
        <v>ZPNZXB</v>
      </c>
      <c r="F228" s="100" t="str">
        <f>IF(SP_NORTE!L255="","*",SP_NORTE!L255)</f>
        <v>ZCV-ZCT</v>
      </c>
      <c r="G228" s="95" t="str">
        <f>IF(SP_NORTE!H255="","*",SP_NORTE!H255)</f>
        <v>ZPNZXB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V19</v>
      </c>
      <c r="E229" s="94" t="str">
        <f>IF(SP_NORTE!G256="","*",SP_NORTE!G256)</f>
        <v>ZPNZXB</v>
      </c>
      <c r="F229" s="100" t="str">
        <f>IF(SP_NORTE!L256="","*",SP_NORTE!L256)</f>
        <v>ZXB-ZCV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PEDRO (TP-696)</v>
      </c>
      <c r="E230" s="94" t="str">
        <f>IF(SP_NORTE!G257="","*",SP_NORTE!G257)</f>
        <v>-</v>
      </c>
      <c r="F230" s="100" t="str">
        <f>IF(SP_NORTE!L257="","*",SP_NORTE!L257)</f>
        <v>ZCZ-ZZF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CARLOS (TP-722)</v>
      </c>
      <c r="E235" s="94" t="str">
        <f>IF(SP_NORTE!G262="","*",SP_NORTE!G262)</f>
        <v>-</v>
      </c>
      <c r="F235" s="100" t="str">
        <f>IF(SP_NORTE!L262="","*",SP_NORTE!L262)</f>
        <v>ZOX</v>
      </c>
      <c r="G235" s="95" t="str">
        <f>IF(SP_NORTE!H262="","*",SP_NORTE!H262)</f>
        <v>-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-</v>
      </c>
      <c r="K235" s="97" t="str">
        <f>IF(SP_NORTE!AC262="","*",SP_NORTE!AC262)</f>
        <v>-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V83</v>
      </c>
      <c r="E236" s="94" t="str">
        <f>IF(SP_NORTE!G263="","*",SP_NORTE!G263)</f>
        <v>ZIQ1752</v>
      </c>
      <c r="F236" s="100" t="str">
        <f>IF(SP_NORTE!L263="","*",SP_NORTE!L263)</f>
        <v>ZRQ</v>
      </c>
      <c r="G236" s="95" t="str">
        <f>IF(SP_NORTE!H263="","*",SP_NORTE!H263)</f>
        <v>ZIQ1752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1518</v>
      </c>
    </row>
    <row r="8" spans="1:73">
      <c r="BT8" s="215"/>
    </row>
    <row r="9" spans="1:73" ht="117.75">
      <c r="BS9" s="213"/>
      <c r="BT9" s="222" t="s">
        <v>1519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1520</v>
      </c>
      <c r="D5" s="266"/>
      <c r="E5" s="266"/>
      <c r="F5" s="266"/>
      <c r="G5" s="266"/>
      <c r="H5" s="266"/>
      <c r="I5" s="266"/>
      <c r="J5" s="267"/>
      <c r="K5" s="268" t="s">
        <v>1521</v>
      </c>
      <c r="L5" s="269"/>
      <c r="M5" s="269"/>
      <c r="N5" s="269"/>
      <c r="O5" s="270" t="s">
        <v>1522</v>
      </c>
      <c r="P5" s="271"/>
    </row>
    <row r="6" spans="1:16" s="74" customFormat="1" ht="15" customHeight="1">
      <c r="A6" s="66" t="s">
        <v>1508</v>
      </c>
      <c r="B6" s="75" t="s">
        <v>1507</v>
      </c>
      <c r="C6" s="76" t="s">
        <v>1012</v>
      </c>
      <c r="D6" s="77" t="s">
        <v>1013</v>
      </c>
      <c r="E6" s="76" t="s">
        <v>1523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1524</v>
      </c>
      <c r="M6" s="80" t="s">
        <v>642</v>
      </c>
      <c r="N6" s="81" t="s">
        <v>1007</v>
      </c>
      <c r="O6" s="156" t="s">
        <v>1050</v>
      </c>
      <c r="P6" s="132" t="s">
        <v>1525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V88</v>
      </c>
      <c r="F200" s="83" t="str">
        <f>IF(SP_NORTE!G255="","*",SP_NORTE!G255)</f>
        <v>ZPNZXB</v>
      </c>
      <c r="G200" s="83" t="str">
        <f>IF(SP_NORTE!L255="","*",SP_NORTE!L255)</f>
        <v>ZCV-ZCT</v>
      </c>
      <c r="H200" s="116">
        <f>IF(SP_NORTE!J255="","*",SP_NORTE!J255)</f>
        <v>153.80000000000001</v>
      </c>
      <c r="I200" s="113">
        <f>IF(SP_NORTE!N255="","*",SP_NORTE!N255)</f>
        <v>0.35416666666666669</v>
      </c>
      <c r="J200" s="113">
        <f>IF(SP_NORTE!O255="","*",SP_NORTE!O255)</f>
        <v>6.25E-2</v>
      </c>
      <c r="K200" s="83" t="str">
        <f>IF(SP_NORTE!AJ255="","*",SP_NORTE!AJ255)</f>
        <v>ZPNZXB</v>
      </c>
      <c r="L200" s="83" t="str">
        <f>IF(SP_NORTE!AL255="","*",SP_NORTE!AL255)</f>
        <v>ZCV-ZCT</v>
      </c>
      <c r="M200" s="83">
        <f>IF(SP_NORTE!AO255="","*",SP_NORTE!AO255)</f>
        <v>153.80000000000001</v>
      </c>
      <c r="N200" s="83" t="str">
        <f>IF(SP_NORTE!AL255="","*",SP_NORTE!AL255)</f>
        <v>ZCV-ZCT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V19</v>
      </c>
      <c r="F201" s="83" t="str">
        <f>IF(SP_NORTE!G256="","*",SP_NORTE!G256)</f>
        <v>ZPNZXB</v>
      </c>
      <c r="G201" s="83" t="str">
        <f>IF(SP_NORTE!L256="","*",SP_NORTE!L256)</f>
        <v>ZXB-ZCV</v>
      </c>
      <c r="H201" s="116">
        <f>IF(SP_NORTE!J256="","*",SP_NORTE!J256)</f>
        <v>134.41999999999999</v>
      </c>
      <c r="I201" s="113">
        <f>IF(SP_NORTE!N256="","*",SP_NORTE!N256)</f>
        <v>0.41666666666666669</v>
      </c>
      <c r="J201" s="113">
        <f>IF(SP_NORTE!O256="","*",SP_NORTE!O256)</f>
        <v>4.1666666666666664E-2</v>
      </c>
      <c r="K201" s="83" t="str">
        <f>IF(SP_NORTE!AJ256="","*",SP_NORTE!AJ256)</f>
        <v>ZPNZXB</v>
      </c>
      <c r="L201" s="83" t="str">
        <f>IF(SP_NORTE!AL256="","*",SP_NORTE!AL256)</f>
        <v>ZXB-ZCV</v>
      </c>
      <c r="M201" s="83">
        <f>IF(SP_NORTE!AO256="","*",SP_NORTE!AO256)</f>
        <v>134.41999999999999</v>
      </c>
      <c r="N201" s="83" t="str">
        <f>IF(SP_NORTE!AL256="","*",SP_NORTE!AL256)</f>
        <v>ZXB-ZCV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ZEB-ZCZ</v>
      </c>
      <c r="E202" s="83" t="str">
        <f>IF(SP_NORTE!D257="","*",SP_NORTE!D257)</f>
        <v>PEDRO (TP-696)</v>
      </c>
      <c r="F202" s="83" t="str">
        <f>IF(SP_NORTE!G257="","*",SP_NORTE!G257)</f>
        <v>-</v>
      </c>
      <c r="G202" s="83" t="str">
        <f>IF(SP_NORTE!L257="","*",SP_NORTE!L257)</f>
        <v>ZCZ-ZZF</v>
      </c>
      <c r="H202" s="116">
        <f>IF(SP_NORTE!J257="","*",SP_NORTE!J257)</f>
        <v>102.2</v>
      </c>
      <c r="I202" s="113">
        <f>IF(SP_NORTE!N257="","*",SP_NORTE!N257)</f>
        <v>0.375</v>
      </c>
      <c r="J202" s="113">
        <f>IF(SP_NORTE!O257="","*",SP_NORTE!O257)</f>
        <v>6.25E-2</v>
      </c>
      <c r="K202" s="83" t="str">
        <f>IF(SP_NORTE!AJ257="","*",SP_NORTE!AJ257)</f>
        <v>-</v>
      </c>
      <c r="L202" s="83" t="str">
        <f>IF(SP_NORTE!AL257="","*",SP_NORTE!AL257)</f>
        <v>ZCZ-ZZF</v>
      </c>
      <c r="M202" s="83">
        <f>IF(SP_NORTE!AO257="","*",SP_NORTE!AO257)</f>
        <v>102.2</v>
      </c>
      <c r="N202" s="83" t="str">
        <f>IF(SP_NORTE!AL257="","*",SP_NORTE!AL257)</f>
        <v>ZCZ-ZZF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ZRX-ZTI</v>
      </c>
      <c r="E207" s="83" t="str">
        <f>IF(SP_NORTE!D262="","*",SP_NORTE!D262)</f>
        <v>CARLOS (TP-722)</v>
      </c>
      <c r="F207" s="83" t="str">
        <f>IF(SP_NORTE!G262="","*",SP_NORTE!G262)</f>
        <v>-</v>
      </c>
      <c r="G207" s="83" t="str">
        <f>IF(SP_NORTE!L262="","*",SP_NORTE!L262)</f>
        <v>ZOX</v>
      </c>
      <c r="H207" s="116">
        <f>IF(SP_NORTE!J262="","*",SP_NORTE!J262)</f>
        <v>157.30000000000001</v>
      </c>
      <c r="I207" s="113">
        <f>IF(SP_NORTE!N262="","*",SP_NORTE!N262)</f>
        <v>0.375</v>
      </c>
      <c r="J207" s="113">
        <f>IF(SP_NORTE!O262="","*",SP_NORTE!O262)</f>
        <v>6.25E-2</v>
      </c>
      <c r="K207" s="83" t="str">
        <f>IF(SP_NORTE!AJ262="","*",SP_NORTE!AJ262)</f>
        <v>-</v>
      </c>
      <c r="L207" s="83" t="str">
        <f>IF(SP_NORTE!AL262="","*",SP_NORTE!AL262)</f>
        <v>ZOX</v>
      </c>
      <c r="M207" s="83">
        <f>IF(SP_NORTE!AO262="","*",SP_NORTE!AO262)</f>
        <v>157.30000000000001</v>
      </c>
      <c r="N207" s="83" t="str">
        <f>IF(SP_NORTE!AL262="","*",SP_NORTE!AL262)</f>
        <v>ZOX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Oportunidade</v>
      </c>
      <c r="C208" s="83" t="str">
        <f>IF(SP_NORTE!R263="","*",SP_NORTE!R263)</f>
        <v>SP NORTE</v>
      </c>
      <c r="D208" s="83" t="str">
        <f>IF(SP_NORTE!S263="","*",SP_NORTE!S263)</f>
        <v>ZRX-ZTI</v>
      </c>
      <c r="E208" s="83" t="str">
        <f>IF(SP_NORTE!D263="","*",SP_NORTE!D263)</f>
        <v>V83</v>
      </c>
      <c r="F208" s="83" t="str">
        <f>IF(SP_NORTE!G263="","*",SP_NORTE!G263)</f>
        <v>ZIQ1752</v>
      </c>
      <c r="G208" s="83" t="str">
        <f>IF(SP_NORTE!L263="","*",SP_NORTE!L263)</f>
        <v>ZRQ</v>
      </c>
      <c r="H208" s="116">
        <f>IF(SP_NORTE!J263="","*",SP_NORTE!J263)</f>
        <v>135</v>
      </c>
      <c r="I208" s="113">
        <f>IF(SP_NORTE!N263="","*",SP_NORTE!N263)</f>
        <v>0.35416666666666669</v>
      </c>
      <c r="J208" s="113">
        <f>IF(SP_NORTE!O263="","*",SP_NORTE!O263)</f>
        <v>6.25E-2</v>
      </c>
      <c r="K208" s="83" t="str">
        <f>IF(SP_NORTE!AJ263="","*",SP_NORTE!AJ263)</f>
        <v>ZIQ1752</v>
      </c>
      <c r="L208" s="83" t="str">
        <f>IF(SP_NORTE!AL263="","*",SP_NORTE!AL263)</f>
        <v>ZRQ</v>
      </c>
      <c r="M208" s="83">
        <f>IF(SP_NORTE!AO263="","*",SP_NORTE!AO263)</f>
        <v>135</v>
      </c>
      <c r="N208" s="83" t="str">
        <f>IF(SP_NORTE!AL263="","*",SP_NORTE!AL263)</f>
        <v>ZRQ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2026-02-17T15:45:48Z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