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91" documentId="8_{B6337239-1A00-434D-AAD0-422EA1FEB5AE}" xr6:coauthVersionLast="47" xr6:coauthVersionMax="47" xr10:uidLastSave="{629AD2C7-600C-4AD3-805D-D2722ED285D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63" i="1" l="1"/>
  <c r="T363" i="1" a="1"/>
  <c r="T363" i="1" s="1"/>
  <c r="S363" i="1" a="1"/>
  <c r="S363" i="1" s="1"/>
  <c r="R363" i="1"/>
  <c r="N363" i="1" a="1"/>
  <c r="N363" i="1" s="1"/>
  <c r="M363" i="1" a="1"/>
  <c r="M363" i="1" s="1"/>
  <c r="G363" i="1"/>
  <c r="C363" i="1"/>
  <c r="A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D361" i="12"/>
  <c r="E361" i="12"/>
  <c r="G357" i="1"/>
  <c r="G358" i="1"/>
  <c r="G360" i="1"/>
  <c r="G362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3" i="1" l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<sst xmlns="http://schemas.openxmlformats.org/spreadsheetml/2006/main" count="9705" uniqueCount="1972">
  <si>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</si>
  <si>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</si>
  <si>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</si>
  <si>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</si>
  <si>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</si>
  <si>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</si>
  <si>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</si>
  <si>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</si>
  <si>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</si>
  <si>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</si>
  <si>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</si>
  <si>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</si>
  <si>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</si>
  <si>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</si>
  <si>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</si>
  <si>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</si>
  <si>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</si>
  <si>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</si>
  <si>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</si>
  <si>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</si>
  <si>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</si>
  <si>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</si>
  <si>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</si>
  <si>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</si>
  <si>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</si>
  <si>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</si>
  <si>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</si>
  <si>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</si>
  <si>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</si>
  <si>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</si>
  <si>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</si>
  <si>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</si>
  <si>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</si>
  <si>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</si>
  <si>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</si>
  <si>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</si>
  <si>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</si>
  <si>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</si>
  <si>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</si>
  <si>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</si>
  <si>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</si>
  <si>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</si>
  <si>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</si>
  <si>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</si>
  <si>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</si>
  <si>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</si>
  <si>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</si>
  <si>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</si>
  <si>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</si>
  <si>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</si>
  <si>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</si>
  <si>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</si>
  <si>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</si>
  <si>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</si>
  <si>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</si>
  <si>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</si>
  <si>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</si>
  <si>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</si>
  <si>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</si>
  <si>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</si>
  <si>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</si>
  <si>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</si>
  <si>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</si>
  <si>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</si>
  <si>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</si>
  <si>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</si>
  <si>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</si>
  <si>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</si>
  <si>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</si>
  <si>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</si>
  <si>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</si>
  <si>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</si>
  <si>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</si>
  <si>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</si>
  <si>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</si>
  <si>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</si>
  <si>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</si>
  <si>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</si>
  <si>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</si>
  <si>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</si>
  <si>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</si>
  <si>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</si>
  <si>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</si>
  <si>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</si>
  <si>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</si>
  <si>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</si>
  <si>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</si>
  <si>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</si>
  <si>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</si>
  <si>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</si>
  <si>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</si>
  <si>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</si>
  <si>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</si>
  <si>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</si>
  <si>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</si>
  <si>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</si>
  <si>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</si>
  <si>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</si>
  <si>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</si>
  <si>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</si>
  <si>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</si>
  <si>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</si>
  <si>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</si>
  <si>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</si>
  <si>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</si>
  <si>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</si>
  <si>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</si>
  <si>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</si>
  <si>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</si>
  <si>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</si>
  <si>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</si>
  <si>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</si>
  <si>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</si>
  <si>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</si>
  <si>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</si>
  <si>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</si>
  <si>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</si>
  <si>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</si>
  <si>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</si>
  <si>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</si>
  <si>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</si>
  <si>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</si>
  <si>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</si>
  <si>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</si>
  <si>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</si>
  <si>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</si>
  <si>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</si>
  <si>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</si>
  <si>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</si>
  <si>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</si>
  <si>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</si>
  <si>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</si>
  <si>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</si>
  <si>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</si>
  <si>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</si>
  <si>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</si>
  <si>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</si>
  <si>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</si>
  <si>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</si>
  <si>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</si>
  <si>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</si>
  <si>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</si>
  <si>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</si>
  <si>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</si>
  <si>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</si>
  <si>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</si>
  <si>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</si>
  <si>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</si>
  <si>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</si>
  <si>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</si>
  <si>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</si>
  <si>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</si>
  <si>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</si>
  <si>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</si>
  <si>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</si>
  <si>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</si>
  <si>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</si>
  <si>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</si>
  <si>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</si>
  <si>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</si>
  <si>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</si>
  <si>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</si>
  <si>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</si>
  <si>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</si>
  <si>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</si>
  <si>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</si>
  <si>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</si>
  <si>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</si>
  <si>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</si>
  <si>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</si>
  <si>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</si>
  <si>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</si>
  <si>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</si>
  <si>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</si>
  <si>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</si>
  <si>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</si>
  <si>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</si>
  <si>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</si>
  <si>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</si>
  <si>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</si>
  <si>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</si>
  <si>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</si>
  <si>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</si>
  <si>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</si>
  <si>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</si>
  <si>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</si>
  <si>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</si>
  <si>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</si>
  <si>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</si>
  <si>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</si>
  <si>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</si>
  <si>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</si>
  <si>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</si>
  <si>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</si>
  <si>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</si>
  <si>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</si>
  <si>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</si>
  <si>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</si>
  <si>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</si>
  <si>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</si>
  <si>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</si>
  <si>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</si>
  <si>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</si>
  <si>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</si>
  <si>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</si>
  <si>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</si>
  <si>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</si>
  <si>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</si>
  <si>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</si>
  <si>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</si>
  <si>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</si>
  <si>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</si>
  <si>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</si>
  <si>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</si>
  <si>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</si>
  <si>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</si>
  <si>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</si>
  <si>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</si>
  <si>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</si>
  <si>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</si>
  <si>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</si>
  <si>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</si>
  <si>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</si>
  <si>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</si>
  <si>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</si>
  <si>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</si>
  <si>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</si>
  <si>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</si>
  <si>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</si>
  <si>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</si>
  <si>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</si>
  <si>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</si>
  <si>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</si>
  <si>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</si>
  <si>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</si>
  <si>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</si>
  <si>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</si>
  <si>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</si>
  <si>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</si>
  <si>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</si>
  <si>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</si>
  <si>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</si>
  <si>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</si>
  <si>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</si>
  <si>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</si>
  <si>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</si>
  <si>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</si>
  <si>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</si>
  <si>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</si>
  <si>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</si>
  <si>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</si>
  <si>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</si>
  <si>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</si>
  <si>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</si>
  <si>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</si>
  <si>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</si>
  <si>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</si>
  <si>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</si>
  <si>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</si>
  <si>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</si>
  <si>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</si>
  <si>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</si>
  <si>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</si>
  <si>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</si>
  <si>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</si>
  <si>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</si>
  <si>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</si>
  <si>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</si>
  <si>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</si>
  <si>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</si>
  <si>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</si>
  <si>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</si>
  <si>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</si>
  <si>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</si>
  <si>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</si>
  <si>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</si>
  <si>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</si>
  <si>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</si>
  <si>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</si>
  <si>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</si>
  <si>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</si>
  <si>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</si>
  <si>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</si>
  <si>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</si>
  <si>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</si>
  <si>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</si>
  <si>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</si>
  <si>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</si>
  <si>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</si>
  <si>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</si>
  <si>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</si>
  <si>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</si>
  <si>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</si>
  <si>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</si>
  <si>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</si>
  <si>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</si>
  <si>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</si>
  <si>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</si>
  <si>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</si>
  <si>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</si>
  <si>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</si>
  <si>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</si>
  <si>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</si>
  <si>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</si>
  <si>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</si>
  <si>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</si>
  <si>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</si>
  <si>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</si>
  <si>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</si>
  <si>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</si>
  <si>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</si>
  <si>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</si>
  <si>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</si>
  <si>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</si>
  <si>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</si>
  <si>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</si>
  <si>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</si>
  <si>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</si>
  <si>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</si>
  <si>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</si>
  <si>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</si>
  <si>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</si>
  <si>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</si>
  <si>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</si>
  <si>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</si>
  <si>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</si>
  <si>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</si>
  <si>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</si>
  <si>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</si>
  <si>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</si>
  <si>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</si>
  <si>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</si>
  <si>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</si>
  <si>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</si>
  <si>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</si>
  <si>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</si>
  <si>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</si>
  <si>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</si>
  <si>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</si>
  <si>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</si>
  <si>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</si>
  <si>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</si>
  <si>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</si>
  <si>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</si>
  <si>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</si>
  <si>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</si>
  <si>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</si>
  <si>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</si>
  <si>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</si>
  <si>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</si>
  <si>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</si>
  <si>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</si>
  <si>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</si>
  <si>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</si>
  <si>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</si>
  <si>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</si>
  <si>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</si>
  <si>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</si>
  <si>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</si>
  <si>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</si>
  <si>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</si>
  <si>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</si>
  <si>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</si>
  <si>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</si>
  <si>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</si>
  <si>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</si>
  <si>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</si>
  <si>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</si>
  <si>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</si>
  <si>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</si>
  <si>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</si>
  <si>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</si>
  <si>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</si>
  <si>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</si>
  <si>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</si>
  <si>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</si>
  <si>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</si>
  <si>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</si>
  <si>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</si>
  <si>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</si>
  <si>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</si>
  <si>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</si>
  <si>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</si>
  <si>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</si>
  <si>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</si>
  <si>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</si>
  <si>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</si>
  <si>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</si>
  <si>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</si>
  <si>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</si>
  <si>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</si>
  <si>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</si>
  <si>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</si>
  <si>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</si>
  <si>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</si>
  <si>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</si>
  <si>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</si>
  <si>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</si>
  <si>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</si>
  <si>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</si>
  <si>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</si>
  <si>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</si>
  <si>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</si>
  <si>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</si>
  <si>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</si>
  <si>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</si>
  <si>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</si>
  <si>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</si>
  <si>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</si>
  <si>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</si>
  <si>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</si>
  <si>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</si>
  <si>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</si>
  <si>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</si>
  <si>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</si>
  <si>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</si>
  <si>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</si>
  <si>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</si>
  <si>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</si>
  <si>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</si>
  <si>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</si>
  <si>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</si>
  <si>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</si>
  <si>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</si>
  <si>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</si>
  <si>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</si>
  <si>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</si>
  <si>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</si>
  <si>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</si>
  <si>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</si>
  <si>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</si>
  <si>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</si>
  <si>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</si>
  <si>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</si>
  <si>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</si>
  <si>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</si>
  <si>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</si>
  <si>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</si>
  <si>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</si>
  <si>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</si>
  <si>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</si>
  <si>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</si>
  <si>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</si>
  <si>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</si>
  <si>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</si>
  <si>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</si>
  <si>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</si>
  <si>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</si>
  <si>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</si>
  <si>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</si>
  <si>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</si>
  <si>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</si>
  <si>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</si>
  <si>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</si>
  <si>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</si>
  <si>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</si>
  <si>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</si>
  <si>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</si>
  <si>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</si>
  <si>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</si>
  <si>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</si>
  <si>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</si>
  <si>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</si>
  <si>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</si>
  <si>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</si>
  <si>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</si>
  <si>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</si>
  <si>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</si>
  <si>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</si>
  <si>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</si>
  <si>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</si>
  <si>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</si>
  <si>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</si>
  <si>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</si>
  <si>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</si>
  <si>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</si>
  <si>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</si>
  <si>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</si>
  <si>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</si>
  <si>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</si>
  <si>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</si>
  <si>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</si>
  <si>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</si>
  <si>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</si>
  <si>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</si>
  <si>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</si>
  <si>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</si>
  <si>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</si>
  <si>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</si>
  <si>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</si>
  <si>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</si>
  <si>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</si>
  <si>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</si>
  <si>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</si>
  <si>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</si>
  <si>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</si>
  <si>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</si>
  <si>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</si>
  <si>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</si>
  <si>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</si>
  <si>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</si>
  <si>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</si>
  <si>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</si>
  <si>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</si>
  <si>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</si>
  <si>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</si>
  <si>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</si>
  <si>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</si>
  <si>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</si>
  <si>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</si>
  <si>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</si>
  <si>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</si>
  <si>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</si>
  <si>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</si>
  <si>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</si>
  <si>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</si>
  <si>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</si>
  <si>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</si>
  <si>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</si>
  <si>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</si>
  <si>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</si>
  <si>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</si>
  <si>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</si>
  <si>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</si>
  <si>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</si>
  <si>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</si>
  <si>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</si>
  <si>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</si>
  <si>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</si>
  <si>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</si>
  <si>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</si>
  <si>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</si>
  <si>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</si>
  <si>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</si>
  <si>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</si>
  <si>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</si>
  <si>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</si>
  <si>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</si>
  <si>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</si>
  <si>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</si>
  <si>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</si>
  <si>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</si>
  <si>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</si>
  <si>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</si>
  <si>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</si>
  <si>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</si>
  <si>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</si>
  <si>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</si>
  <si>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</si>
  <si>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</si>
  <si>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</si>
  <si>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</si>
  <si>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</si>
  <si>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</si>
  <si>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</si>
  <si>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</si>
  <si>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</si>
  <si>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</si>
  <si>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</si>
  <si>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</si>
  <si>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</si>
  <si>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</si>
  <si>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</si>
  <si>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</si>
  <si>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</si>
  <si>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</si>
  <si>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</si>
  <si>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</si>
  <si>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</si>
  <si>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</si>
  <si>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</si>
  <si>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</si>
  <si>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</si>
  <si>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</si>
  <si>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</si>
  <si>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</si>
  <si>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</si>
  <si>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</si>
  <si>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</si>
  <si>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</si>
  <si>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</si>
  <si>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</si>
  <si>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</si>
  <si>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</si>
  <si>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</si>
  <si>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</si>
  <si>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</si>
  <si>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</si>
  <si>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</si>
  <si>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</si>
  <si>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</si>
  <si>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</si>
  <si>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</si>
  <si>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</si>
  <si>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</si>
  <si>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</si>
  <si>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</si>
  <si>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</si>
  <si>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</si>
  <si>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</si>
  <si>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</si>
  <si>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</si>
  <si>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</si>
  <si>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</si>
  <si>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</si>
  <si>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</si>
  <si>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</si>
  <si>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</si>
  <si>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</si>
  <si>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</si>
  <si>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</si>
  <si>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</si>
  <si>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</si>
  <si>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</si>
  <si>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</si>
  <si>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</si>
  <si>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</si>
  <si>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</si>
  <si>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</si>
  <si>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</si>
  <si>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</si>
  <si>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</si>
  <si>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</si>
  <si>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</si>
  <si>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</si>
  <si>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</si>
  <si>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</si>
  <si>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</si>
  <si>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</si>
  <si>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</si>
  <si>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</si>
  <si>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</si>
  <si>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</si>
  <si>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</si>
  <si>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</si>
  <si>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</si>
  <si>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</si>
  <si>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</si>
  <si>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</si>
  <si>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</si>
  <si>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</si>
  <si>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</si>
  <si>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</si>
  <si>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</si>
  <si>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</si>
  <si>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</si>
  <si>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</si>
  <si>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</si>
  <si>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</si>
  <si>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</si>
  <si>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</si>
  <si>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</si>
  <si>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</si>
  <si>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</si>
  <si>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</si>
  <si>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</si>
  <si>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</si>
  <si>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</si>
  <si>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</si>
  <si>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</si>
  <si>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</si>
  <si>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</si>
  <si>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</si>
  <si>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</si>
  <si>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</si>
  <si>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</si>
  <si>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</si>
  <si>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</si>
  <si>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</si>
  <si>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</si>
  <si>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</si>
  <si>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</si>
  <si>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</si>
  <si>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</si>
  <si>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</si>
  <si>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</si>
  <si>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</si>
  <si>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</si>
  <si>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</si>
  <si>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</si>
  <si>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</si>
  <si>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</si>
  <si>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</si>
  <si>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</si>
  <si>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</si>
  <si>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</si>
  <si>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</si>
  <si>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</si>
  <si>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</si>
  <si>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</si>
  <si>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</si>
  <si>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</si>
  <si>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</si>
  <si>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</si>
  <si>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</si>
  <si>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</si>
  <si>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</si>
  <si>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</si>
  <si>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</si>
  <si>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</si>
  <si>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</si>
  <si>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</si>
  <si>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</si>
  <si>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</si>
  <si>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</si>
  <si>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</si>
  <si>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</si>
  <si>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</si>
  <si>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</si>
  <si>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</si>
  <si>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</si>
  <si>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</si>
  <si>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</si>
  <si>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</si>
  <si>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</si>
  <si>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</si>
  <si>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</si>
  <si>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</si>
  <si>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</si>
  <si>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</si>
  <si>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</si>
  <si>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</si>
  <si>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</si>
  <si>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</si>
  <si>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</si>
  <si>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</si>
  <si>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</si>
  <si>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</si>
  <si>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</si>
  <si>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</si>
  <si>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</si>
  <si>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</si>
  <si>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</si>
  <si>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</si>
  <si>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</si>
  <si>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</si>
  <si>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</si>
  <si>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</si>
  <si>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</si>
  <si>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</si>
  <si>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</si>
  <si>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</si>
  <si>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</si>
  <si>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</si>
  <si>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</si>
  <si>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</si>
  <si>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</si>
  <si>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</si>
  <si>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</si>
  <si>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</si>
  <si>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</si>
  <si>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</si>
  <si>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</si>
  <si>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</si>
  <si>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</si>
  <si>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</si>
  <si>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</si>
  <si>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</si>
  <si>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</si>
  <si>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</si>
  <si>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</si>
  <si>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</si>
  <si>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</si>
  <si>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</si>
  <si>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</si>
  <si>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</si>
  <si>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</si>
  <si>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</si>
  <si>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</si>
  <si>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</si>
  <si>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</si>
  <si>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</si>
  <si>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</si>
  <si>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</si>
  <si>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</si>
  <si>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</si>
  <si>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</si>
  <si>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</si>
  <si>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</si>
  <si>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</si>
  <si>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</si>
  <si>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</si>
  <si>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</si>
  <si>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</si>
  <si>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</si>
  <si>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</si>
  <si>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</si>
  <si>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</si>
  <si>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</si>
  <si>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</si>
  <si>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</si>
  <si>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</si>
  <si>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</si>
  <si>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</si>
  <si>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</si>
  <si>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</si>
  <si>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</si>
  <si>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</si>
  <si>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</si>
  <si>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</si>
  <si>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</si>
  <si>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</si>
  <si>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</si>
  <si>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</si>
  <si>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</si>
  <si>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</si>
  <si>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</si>
  <si>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</si>
  <si>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</si>
  <si>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</si>
  <si>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</si>
  <si>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</si>
  <si>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</si>
  <si>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</si>
  <si>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</si>
  <si>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</si>
  <si>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</si>
  <si>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</si>
  <si>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</si>
  <si>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</si>
  <si>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</si>
  <si>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</si>
  <si>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</si>
  <si>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</si>
  <si>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</si>
  <si>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</si>
  <si>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</si>
  <si>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</si>
  <si>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</si>
  <si>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</si>
  <si>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</si>
  <si>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</si>
  <si>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</si>
  <si>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</si>
  <si>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</si>
  <si>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</si>
  <si>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</si>
  <si>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</si>
  <si>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</si>
  <si>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</si>
  <si>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</si>
  <si>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</si>
  <si>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</si>
  <si>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</si>
  <si>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</si>
  <si>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</si>
  <si>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</si>
  <si>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</si>
  <si>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</si>
  <si>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</si>
  <si>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</si>
  <si>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</si>
  <si>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</si>
  <si>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</si>
  <si>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</si>
  <si>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</si>
  <si>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</si>
  <si>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</si>
  <si>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</si>
  <si>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</si>
  <si>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</si>
  <si>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</si>
  <si>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</si>
  <si>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</si>
  <si>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</si>
  <si>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</si>
  <si>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</si>
  <si>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</si>
  <si>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</si>
  <si>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</si>
  <si>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</si>
  <si>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</si>
  <si>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</si>
  <si>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</si>
  <si>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</si>
  <si>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</si>
  <si>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</si>
  <si>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</si>
  <si>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</si>
  <si>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</si>
  <si>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</si>
  <si>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</si>
  <si>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</si>
  <si>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</si>
  <si>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</si>
  <si>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</si>
  <si>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</si>
  <si>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</si>
  <si>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</si>
  <si>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</si>
  <si>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</si>
  <si>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</si>
  <si>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</si>
  <si>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</si>
  <si>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</si>
  <si>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</si>
  <si>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</si>
  <si>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</si>
  <si>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</si>
  <si>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</si>
  <si>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</si>
  <si>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</si>
  <si>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</si>
  <si>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</si>
  <si>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</si>
  <si>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</si>
  <si>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</si>
  <si>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</si>
  <si>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</si>
  <si>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</si>
  <si>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</si>
  <si>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</si>
  <si>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</si>
  <si>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</si>
  <si>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</si>
  <si>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</si>
  <si>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</si>
  <si>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</si>
  <si>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</si>
  <si>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</si>
  <si>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</si>
  <si>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</si>
  <si>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</si>
  <si>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</si>
  <si>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</si>
  <si>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</si>
  <si>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</si>
  <si>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</si>
  <si>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</si>
  <si>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</si>
  <si>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</si>
  <si>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</si>
  <si>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</si>
  <si>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</si>
  <si>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</si>
  <si>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</si>
  <si>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</si>
  <si>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</si>
  <si>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</si>
  <si>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</si>
  <si>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</si>
  <si>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</si>
  <si>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</si>
  <si>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</si>
  <si>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</si>
  <si>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</si>
  <si>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</si>
  <si>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</si>
  <si>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</si>
  <si>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</si>
  <si>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</si>
  <si>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</si>
  <si>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</si>
  <si>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</si>
  <si>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</si>
  <si>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</si>
  <si>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</si>
  <si>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</si>
  <si>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</si>
  <si>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</si>
  <si>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</si>
  <si>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</si>
  <si>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</si>
  <si>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</si>
  <si>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</si>
  <si>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</si>
  <si>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</si>
  <si>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</si>
  <si>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</si>
  <si>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</si>
  <si>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</si>
  <si>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</si>
  <si>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</si>
  <si>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</si>
  <si>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</si>
  <si>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</si>
  <si>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</si>
  <si>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</si>
  <si>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</si>
  <si>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</si>
  <si>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</si>
  <si>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</si>
  <si>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</si>
  <si>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</si>
  <si>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</si>
  <si>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</si>
  <si>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</si>
  <si>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</si>
  <si>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</si>
  <si>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</si>
  <si>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</si>
  <si>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</si>
  <si>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</si>
  <si>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</si>
  <si>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</si>
  <si>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</si>
  <si>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</si>
  <si>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</si>
  <si>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</si>
  <si>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</si>
  <si>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</si>
  <si>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</si>
  <si>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</si>
  <si>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</si>
  <si>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</si>
  <si>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</si>
  <si>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</si>
  <si>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</si>
  <si>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</si>
  <si>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</si>
  <si>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</si>
  <si>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</si>
  <si>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</si>
  <si>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</si>
  <si>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</si>
  <si>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</si>
  <si>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</si>
  <si>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</si>
  <si>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</si>
  <si>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</si>
  <si>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</si>
  <si>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</si>
  <si>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</si>
  <si>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</si>
  <si>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</si>
  <si>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</si>
  <si>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</si>
  <si>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</si>
  <si>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</si>
  <si>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</si>
  <si>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</si>
  <si>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</si>
  <si>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</si>
  <si>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</si>
  <si>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</si>
  <si>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</si>
  <si>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</si>
  <si>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</si>
  <si>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</si>
  <si>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</si>
  <si>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</si>
  <si>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</si>
  <si>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</si>
  <si>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</si>
  <si>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</si>
  <si>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</si>
  <si>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</si>
  <si>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</si>
  <si>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</si>
  <si>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</si>
  <si>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</si>
  <si>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</si>
  <si>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</si>
  <si>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</si>
  <si>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</si>
  <si>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</si>
  <si>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</si>
  <si>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</si>
  <si>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</si>
  <si>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</si>
  <si>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</si>
  <si>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</si>
  <si>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</si>
  <si>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</si>
  <si>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</si>
  <si>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</si>
  <si>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</si>
  <si>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</si>
  <si>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</si>
  <si>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</si>
  <si>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</si>
  <si>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</si>
  <si>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</si>
  <si>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</si>
  <si>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</si>
  <si>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</si>
  <si>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</si>
  <si>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</si>
  <si>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</si>
  <si>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</si>
  <si>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</si>
  <si>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</si>
  <si>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</si>
  <si>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</si>
  <si>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</si>
  <si>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</si>
  <si>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</si>
  <si>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</si>
  <si>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</si>
  <si>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</si>
  <si>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</si>
  <si>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</si>
  <si>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</si>
  <si>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</si>
  <si>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</si>
  <si>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</si>
  <si>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</si>
  <si>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</si>
  <si>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</si>
  <si>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</si>
  <si>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</si>
  <si>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</si>
  <si>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</si>
  <si>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</si>
  <si>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</si>
  <si>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</si>
  <si>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</si>
  <si>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</si>
  <si>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</si>
  <si>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</si>
  <si>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</si>
  <si>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</si>
  <si>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</si>
  <si>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</si>
  <si>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</si>
  <si>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</si>
  <si>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</si>
  <si>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</si>
  <si>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</si>
  <si>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</si>
  <si>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</si>
  <si>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</si>
  <si>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</si>
  <si>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</si>
  <si>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</si>
  <si>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</si>
  <si>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</si>
  <si>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</si>
  <si>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</si>
  <si>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</si>
  <si>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</si>
  <si>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</si>
  <si>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</si>
  <si>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</si>
  <si>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</si>
  <si>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</si>
  <si>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</si>
  <si>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</si>
  <si>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</si>
  <si>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</si>
  <si>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</si>
  <si>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</si>
  <si>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</si>
  <si>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</si>
  <si>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</si>
  <si>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</si>
  <si>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</si>
  <si>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</si>
  <si>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</si>
  <si>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</si>
  <si>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</si>
  <si>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</si>
  <si>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</si>
  <si>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</si>
  <si>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</si>
  <si>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</si>
  <si>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</si>
  <si>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</si>
  <si>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</si>
  <si>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</si>
  <si>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</si>
  <si>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</si>
  <si>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</si>
  <si>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</si>
  <si>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</si>
  <si>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</si>
  <si>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</si>
  <si>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</si>
  <si>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</si>
  <si>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</si>
  <si>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</si>
  <si>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</si>
  <si>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</si>
  <si>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</si>
  <si>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</si>
  <si>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</si>
  <si>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</si>
  <si>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</si>
  <si>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</si>
  <si>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</si>
  <si>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</si>
  <si>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</si>
  <si>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</si>
  <si>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</si>
  <si>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</si>
  <si>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</si>
  <si>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</si>
  <si>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</si>
  <si>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</si>
  <si>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</si>
  <si>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</si>
  <si>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</si>
  <si>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</si>
  <si>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</si>
  <si>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</si>
  <si>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</si>
  <si>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</si>
  <si>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</si>
  <si>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</si>
  <si>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</si>
  <si>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</si>
  <si>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</si>
  <si>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</si>
  <si>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</si>
  <si>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</si>
  <si>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</si>
  <si>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</si>
  <si>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</si>
  <si>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</si>
  <si>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</si>
  <si>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</si>
  <si>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</si>
  <si>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</si>
  <si>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</si>
  <si>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</si>
  <si>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</si>
  <si>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</si>
  <si>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</si>
  <si>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</si>
  <si>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</si>
  <si>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</si>
  <si>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</si>
  <si>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</si>
  <si>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</si>
  <si>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</si>
  <si>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</si>
  <si>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</si>
  <si>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</si>
  <si>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</si>
  <si>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</si>
  <si>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</si>
  <si>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</si>
  <si>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</si>
  <si>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</si>
  <si>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</si>
  <si>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</si>
  <si>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</si>
  <si>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</si>
  <si>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</si>
  <si>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</si>
  <si>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</si>
  <si>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</si>
  <si>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</si>
  <si>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</si>
  <si>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</si>
  <si>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</si>
  <si>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</si>
  <si>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</si>
  <si>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</si>
  <si>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</si>
  <si>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</si>
  <si>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</si>
  <si>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</si>
  <si>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</si>
  <si>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</si>
  <si>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</si>
  <si>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</si>
  <si>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</si>
  <si>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</si>
  <si>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</si>
  <si>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</si>
  <si>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</si>
  <si>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</si>
  <si>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</si>
  <si>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</si>
  <si>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</si>
  <si>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</si>
  <si>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</si>
  <si>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</si>
  <si>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</si>
  <si>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</si>
  <si>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</si>
  <si>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</si>
  <si>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</si>
  <si>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</si>
  <si>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</si>
  <si>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</si>
  <si>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</si>
  <si>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</si>
  <si>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</si>
  <si>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</si>
  <si>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</si>
  <si>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</si>
  <si>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</si>
  <si>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</si>
  <si>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</si>
  <si>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</si>
  <si>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</si>
  <si>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</si>
  <si>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</si>
  <si>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</si>
  <si>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</si>
  <si>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</si>
  <si>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</si>
  <si>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</si>
  <si>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</si>
  <si>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</si>
  <si>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</si>
  <si>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</si>
  <si>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</si>
  <si>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</si>
  <si>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</si>
  <si>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</si>
  <si>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</si>
  <si>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</si>
  <si>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</si>
  <si>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</si>
  <si>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</si>
  <si>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</si>
  <si>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</si>
  <si>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</si>
  <si>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</si>
  <si>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</si>
  <si>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</si>
  <si>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</si>
  <si>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</si>
  <si>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</si>
  <si>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</si>
  <si>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</si>
  <si>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</si>
  <si>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</si>
  <si>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</si>
  <si>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</si>
  <si>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</si>
  <si>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</si>
  <si>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</si>
  <si>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</si>
  <si>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</si>
  <si>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</si>
  <si>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</si>
  <si>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</si>
  <si>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</si>
  <si>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</si>
  <si>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</si>
  <si>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</si>
  <si>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</si>
  <si>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</si>
  <si>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</si>
  <si>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</si>
  <si>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</si>
  <si>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</si>
  <si>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</si>
  <si>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</si>
  <si>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</si>
  <si>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</si>
  <si>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</si>
  <si>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</si>
  <si>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</si>
  <si>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</si>
  <si>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</si>
  <si>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</si>
  <si>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</si>
  <si>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</si>
  <si>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</si>
  <si>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</si>
  <si>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</si>
  <si>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</si>
  <si>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</si>
  <si>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</si>
  <si>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</si>
  <si>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</si>
  <si>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</si>
  <si>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</si>
  <si>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</si>
  <si>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</si>
  <si>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</si>
  <si>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</si>
  <si>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</si>
  <si>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</si>
  <si>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</si>
  <si>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</si>
  <si>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</si>
  <si>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</si>
  <si>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</si>
  <si>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</si>
  <si>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</si>
  <si>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</si>
  <si>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</si>
  <si>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</si>
  <si>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</si>
  <si>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</si>
  <si>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</si>
  <si>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</si>
  <si>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</si>
  <si>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</si>
  <si>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</si>
  <si>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</si>
  <si>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</si>
  <si>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</si>
  <si>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</si>
  <si>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</si>
  <si>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</si>
  <si>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</si>
  <si>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</si>
  <si>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</si>
  <si>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</si>
  <si>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</si>
  <si>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</si>
  <si>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</si>
  <si>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</si>
  <si>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</si>
  <si>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</si>
  <si>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</si>
  <si>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</si>
  <si>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</si>
  <si>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</si>
  <si>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</si>
  <si>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</si>
  <si>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</si>
  <si>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</si>
  <si>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</si>
  <si>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</si>
  <si>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</si>
  <si>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</si>
  <si>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</si>
  <si>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</si>
  <si>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</si>
  <si>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</si>
  <si>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</si>
  <si>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</si>
  <si>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</si>
  <si>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</si>
  <si>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</si>
  <si>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</si>
  <si>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</si>
  <si>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</si>
  <si>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</si>
  <si>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</si>
  <si>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</si>
  <si>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</si>
  <si>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</si>
  <si>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</si>
  <si>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</si>
  <si>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</si>
  <si>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</si>
  <si>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</si>
  <si>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</si>
  <si>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</si>
  <si>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</si>
  <si>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</si>
  <si>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</si>
  <si>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</si>
  <si>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</si>
  <si>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</si>
  <si>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</si>
  <si>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</si>
  <si>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</si>
  <si>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</si>
  <si>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</si>
  <si>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</si>
  <si>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</si>
  <si>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</si>
  <si>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</si>
  <si>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</si>
  <si>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</si>
  <si>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</si>
  <si>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</si>
  <si>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</si>
  <si>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</si>
  <si>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</si>
  <si>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</si>
  <si>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</si>
  <si>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</si>
  <si>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</si>
  <si>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</si>
  <si>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</si>
  <si>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</si>
  <si>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</si>
  <si>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</si>
  <si>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</si>
  <si>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</si>
  <si>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</si>
  <si>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</si>
  <si>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</si>
  <si>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</si>
  <si>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</si>
  <si>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</si>
  <si>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</si>
  <si>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</si>
  <si>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</si>
  <si>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</si>
  <si>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</si>
  <si>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</si>
  <si>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</si>
  <si>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</si>
  <si>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</si>
  <si>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</si>
  <si>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</si>
  <si>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</si>
  <si>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</si>
  <si>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</si>
  <si>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</si>
  <si>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</si>
  <si>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</si>
  <si>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</si>
  <si>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</si>
  <si>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</si>
  <si>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</si>
  <si>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</si>
  <si>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</si>
  <si>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</si>
  <si>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</si>
  <si>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</si>
  <si>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</si>
  <si>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</si>
  <si>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</si>
  <si>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</si>
  <si>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</si>
  <si>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</si>
  <si>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</si>
  <si>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</si>
  <si>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</si>
  <si>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</si>
  <si>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</si>
  <si>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</si>
  <si>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</si>
  <si>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</si>
  <si>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</si>
  <si>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</si>
  <si>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</si>
  <si>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</si>
  <si>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</si>
  <si>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</si>
  <si>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</si>
  <si>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</si>
  <si>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</si>
  <si>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</si>
  <si>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</si>
  <si>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</si>
  <si>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</si>
  <si>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</si>
  <si>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</si>
  <si>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</si>
  <si>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</si>
  <si>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</si>
  <si>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</si>
  <si>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</si>
  <si>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</si>
  <si>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</si>
  <si>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</si>
  <si>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</si>
  <si>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</si>
  <si>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</si>
  <si>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</si>
  <si>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</si>
  <si>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</si>
  <si>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</si>
  <si>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</si>
  <si>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</si>
  <si>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</si>
  <si>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</si>
  <si>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</si>
  <si>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</si>
  <si>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</si>
  <si>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</si>
  <si>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</si>
  <si>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</si>
  <si>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</si>
  <si>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</si>
  <si>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</si>
  <si>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</si>
  <si>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</si>
  <si>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</si>
  <si>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</si>
  <si>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</si>
  <si>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</si>
  <si>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</si>
  <si>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</si>
  <si>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</si>
  <si>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</si>
  <si>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</si>
  <si>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</si>
  <si>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</si>
  <si>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</si>
  <si>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</si>
  <si>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</si>
  <si>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</si>
  <si>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</si>
  <si>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</si>
  <si>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</si>
  <si>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</si>
  <si>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</si>
  <si>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</si>
  <si>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</si>
  <si>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</si>
  <si>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</si>
  <si>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</si>
  <si>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</si>
  <si>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</si>
  <si>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</si>
  <si>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</si>
  <si>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</si>
  <si>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</si>
  <si>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</si>
  <si>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</si>
  <si>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</si>
  <si>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</si>
  <si>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</si>
  <si>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</si>
  <si>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</si>
  <si>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</si>
  <si>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</si>
  <si>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</si>
  <si>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</si>
  <si>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</si>
  <si>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</si>
  <si>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</si>
  <si>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</si>
  <si>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</si>
  <si>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</si>
  <si>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</si>
  <si>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</si>
  <si>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</si>
  <si>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</si>
  <si>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</si>
  <si>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</si>
  <si>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</si>
  <si>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</si>
  <si>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</si>
  <si>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</si>
  <si>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</si>
  <si>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</si>
  <si>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</si>
  <si>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</si>
  <si>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</si>
  <si>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</si>
  <si>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</si>
  <si>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</si>
  <si>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</si>
  <si>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</si>
  <si>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</si>
  <si>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</si>
  <si>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</si>
  <si>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</si>
  <si>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</si>
  <si>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</si>
  <si>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</si>
  <si>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</si>
  <si>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</si>
  <si>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</si>
  <si>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</si>
  <si>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</si>
  <si>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</si>
  <si>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</si>
  <si>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</si>
  <si>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</si>
  <si>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</si>
  <si>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</si>
  <si>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</si>
  <si>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</si>
  <si>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</si>
  <si>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</si>
  <si>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</si>
  <si>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</si>
  <si>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</si>
  <si>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</si>
  <si>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</si>
  <si>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</si>
  <si>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</si>
  <si>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</si>
  <si>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</si>
  <si>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</si>
  <si>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</si>
  <si>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</si>
  <si>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</si>
  <si>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</si>
  <si>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</si>
  <si>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</si>
  <si>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</si>
  <si>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</si>
  <si>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</si>
  <si>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</si>
  <si>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</si>
  <si>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</si>
  <si>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</si>
  <si>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</si>
  <si>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</si>
  <si>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</si>
  <si>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</si>
  <si>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</si>
  <si>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</si>
  <si>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</si>
  <si>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</si>
  <si>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</si>
  <si>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</si>
  <si>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</si>
  <si>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</si>
  <si>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</si>
  <si>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</si>
  <si>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</si>
  <si>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</si>
  <si>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</si>
  <si>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</si>
  <si>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</si>
  <si>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</si>
  <si>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</si>
  <si>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</si>
  <si>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</si>
  <si>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</si>
  <si>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</si>
  <si>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</si>
  <si>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</si>
  <si>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</si>
  <si>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</si>
  <si>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</si>
  <si>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</si>
  <si>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</si>
  <si>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</si>
  <si>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</si>
  <si>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</si>
  <si>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</si>
  <si>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</si>
  <si>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</si>
  <si>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</si>
  <si>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</si>
  <si>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</si>
  <si>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</si>
  <si>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</si>
  <si>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</si>
  <si>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</si>
  <si>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</si>
  <si>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</si>
  <si>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</si>
  <si>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</si>
  <si>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</si>
  <si>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</si>
  <si>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</si>
  <si>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</si>
  <si>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</si>
  <si>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</si>
  <si>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</si>
  <si>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</si>
  <si>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</si>
  <si>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</si>
  <si>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</si>
  <si>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</si>
  <si>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</si>
  <si>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</si>
  <si>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</si>
  <si>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</si>
  <si>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</si>
  <si>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</si>
  <si>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</si>
  <si>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</si>
  <si>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</si>
  <si>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</si>
  <si>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</si>
  <si>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</si>
  <si>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</si>
  <si>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</si>
  <si>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</si>
  <si>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</si>
  <si>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</si>
  <si>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</si>
  <si>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</si>
  <si>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</si>
  <si>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</si>
  <si>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</si>
  <si>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</si>
  <si>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</si>
  <si>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</si>
  <si>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</si>
  <si>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</si>
  <si>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</si>
  <si>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</si>
  <si>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</si>
  <si>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</si>
  <si>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</si>
  <si>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</si>
  <si>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</si>
  <si>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</si>
  <si>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</si>
  <si>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</si>
  <si>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</si>
  <si>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</si>
  <si>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</si>
  <si>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</si>
  <si>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</si>
  <si>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</si>
  <si>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</si>
  <si>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</si>
  <si>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</si>
  <si>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</si>
  <si>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</si>
  <si>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</si>
  <si>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</si>
  <si>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</si>
  <si>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</si>
  <si>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</si>
  <si>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</si>
  <si>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</si>
  <si>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</si>
  <si>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</si>
  <si>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</si>
  <si>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</si>
  <si>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</si>
  <si>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</si>
  <si>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</si>
  <si>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</si>
  <si>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</si>
  <si>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</si>
  <si>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</si>
  <si>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</si>
  <si>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</si>
  <si>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</si>
  <si>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</si>
  <si>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</si>
  <si>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</si>
  <si>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</si>
  <si>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</si>
  <si>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</si>
  <si>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</si>
  <si>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</si>
  <si>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</si>
  <si>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</si>
  <si>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</si>
  <si>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</si>
  <si>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</si>
  <si>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</si>
  <si>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</si>
  <si>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</si>
  <si>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</si>
  <si>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</si>
  <si>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</si>
  <si>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</si>
  <si>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</si>
  <si>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</si>
  <si>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</si>
  <si>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</si>
  <si>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</si>
  <si>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</si>
  <si>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</si>
  <si>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</si>
  <si>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</si>
  <si>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</si>
  <si>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</si>
  <si>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</si>
  <si>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</si>
  <si>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</si>
  <si>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</si>
  <si>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</si>
  <si>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</si>
  <si>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</si>
  <si>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</si>
  <si>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</si>
  <si>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</si>
  <si>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</si>
  <si>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</si>
  <si>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</si>
  <si>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</si>
  <si>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</si>
  <si>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</si>
  <si>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</si>
  <si>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</si>
  <si>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</si>
  <si>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</si>
  <si>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</si>
  <si>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</si>
  <si>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</si>
  <si>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</si>
  <si>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</si>
  <si>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</si>
  <si>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</si>
  <si>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</si>
  <si>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</si>
  <si>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</si>
  <si>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</si>
  <si>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</si>
  <si>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</si>
  <si>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</si>
  <si>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</si>
  <si>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</si>
  <si>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</si>
  <si>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</si>
  <si>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</si>
  <si>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</si>
  <si>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</si>
  <si>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</si>
  <si>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</si>
  <si>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</si>
  <si>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</si>
  <si>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</si>
  <si>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</si>
  <si>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</si>
  <si>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</si>
  <si>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</si>
  <si>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</si>
  <si>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</si>
  <si>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</si>
  <si>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</si>
  <si>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</si>
  <si>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</si>
  <si>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</si>
  <si>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</si>
  <si>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</si>
  <si>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</si>
  <si>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</si>
  <si>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</si>
  <si>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</si>
  <si>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</si>
  <si>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</si>
  <si>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</si>
  <si>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</si>
  <si>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</si>
  <si>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</si>
  <si>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</si>
  <si>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</si>
  <si>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</si>
  <si>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</si>
  <si>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</si>
  <si>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</si>
  <si>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</si>
  <si>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</si>
  <si>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</si>
  <si>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</si>
  <si>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</si>
  <si>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</si>
  <si>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</si>
  <si>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</si>
  <si>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</si>
  <si>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</si>
  <si>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</si>
  <si>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</si>
  <si>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Silmara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</si>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</sst>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63" activePane="bottomRight" state="frozen"/>
      <selection pane="bottomRight" activeCell="K365" sqref="K3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>A8046021</v>
      </c>
      <c r="B363" s="171">
        <v>46021</v>
      </c>
      <c r="C363" s="8">
        <f>IF(BS_CONTROLE[[#This Row],[DATA]]="","",WEEKNUM(BS_CONTROLE[[#This Row],[DATA]]))</f>
        <v>53</v>
      </c>
      <c r="D363" s="51" t="s">
        <v>734</v>
      </c>
      <c r="E363" s="310">
        <v>345</v>
      </c>
      <c r="F363" s="172" t="s">
        <v>630</v>
      </c>
      <c r="G363" s="9" t="str">
        <f>IF(D363="","*",VLOOKUP(F363,BS_ATIVIDADE[#All],3,FALSE))</f>
        <v>DETECÇÃO</v>
      </c>
      <c r="H363" s="173" t="s">
        <v>47</v>
      </c>
      <c r="I363" s="173" t="s">
        <v>78</v>
      </c>
      <c r="J363" s="215">
        <v>98</v>
      </c>
      <c r="K363" s="215">
        <v>616</v>
      </c>
      <c r="L363" s="83">
        <v>754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3" s="173">
        <v>0.33333333333333331</v>
      </c>
      <c r="P363" s="173">
        <v>4.1666666666666664E-2</v>
      </c>
      <c r="Q363" s="83">
        <v>130</v>
      </c>
      <c r="R363" s="10" t="str">
        <f>IFERROR(_xlfn.XLOOKUP(F363, BS_ATIVIDADE[ATIVIDADE],BS_ATIVIDADE[UNIDADE] ), "*")</f>
        <v>KM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1778</v>
      </c>
      <c r="X363" s="216" t="s">
        <v>965</v>
      </c>
      <c r="Y363" s="158"/>
      <c r="Z363" s="158"/>
      <c r="AA363" s="83">
        <v>1</v>
      </c>
      <c r="AB363" s="70" t="s">
        <v>957</v>
      </c>
      <c r="AC363" s="70" t="s">
        <v>608</v>
      </c>
      <c r="AD363" s="173">
        <v>0.29166666666666669</v>
      </c>
      <c r="AE363" s="83"/>
      <c r="AF363" s="83"/>
      <c r="AG363" s="83"/>
      <c r="AH363" s="48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76" t="str">
        <f>IF(BS_CONTROLE[[#This Row],[Local - Partida]]=0, "-", BS_CONTROLE[[#This Row],[Local - Partida]])</f>
        <v>TIQ</v>
      </c>
      <c r="AL363" s="276" t="str">
        <f>IF(BS_CONTROLE[[#This Row],[Local - Encerramento]]=0, "-", BS_CONTROLE[[#This Row],[Local - Encerramento]])</f>
        <v>TRO</v>
      </c>
      <c r="AM363" s="276" t="str">
        <f>IF(BS_CONTROLE[[#This Row],[Entre - Estações]]=0, "-", BS_CONTROLE[[#This Row],[Entre - Estações]])</f>
        <v>TIQ</v>
      </c>
      <c r="AN363" s="276" t="str">
        <f>IF(BS_CONTROLE[[#This Row],[SB]]=0, "-", BS_CONTROLE[[#This Row],[SB]])</f>
        <v>TIQ1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616</v>
      </c>
      <c r="AQ363" s="278">
        <f>IF(BS_CONTROLE[[#This Row],[KM - Fim]]=0, "-", BS_CONTROLE[[#This Row],[KM - Fim]])</f>
        <v>754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KM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1923</v>
      </c>
      <c r="W364" s="173" t="s">
        <v>1907</v>
      </c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98</v>
      </c>
      <c r="K365" s="215"/>
      <c r="L365" s="83"/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ALTO ARAGUAIA - RONDONOPOLIS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>
        <f>IF(BS_CONTROLE[[#This Row],[SUB]]=0, "-", BS_CONTROLE[[#This Row],[SUB]])</f>
        <v>98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e">
        <f>IF(AND(BR365&lt;1,BS365&lt;1),"Produção e Intervalo",IF(BR365&lt;1,"Intervalo",IF(BS365&lt;1,"Produção","Aderente")))</f>
        <v>#DIV/0!</v>
      </c>
      <c r="BR365" s="18" t="e">
        <f>IF(OR(B365="",F365=""),"*",AY365/P365)</f>
        <v>#DIV/0!</v>
      </c>
      <c r="BS365" s="18" t="e">
        <f>IF(OR(B365="",F365=""),"*",BA365/Q365)</f>
        <v>#DIV/0!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1924</v>
      </c>
      <c r="D5" s="388"/>
      <c r="E5" s="388"/>
      <c r="F5" s="388"/>
      <c r="G5" s="388"/>
      <c r="H5" s="388"/>
      <c r="I5" s="388"/>
      <c r="J5" s="389"/>
      <c r="K5" s="390" t="s">
        <v>1925</v>
      </c>
      <c r="L5" s="391"/>
      <c r="M5" s="391"/>
      <c r="N5" s="391"/>
      <c r="O5" s="392" t="s">
        <v>1926</v>
      </c>
      <c r="P5" s="393"/>
      <c r="Q5" s="394"/>
    </row>
    <row r="6" spans="1:17" s="93" customFormat="1" ht="15.75" customHeight="1">
      <c r="A6" s="87" t="s">
        <v>1927</v>
      </c>
      <c r="B6" s="94" t="s">
        <v>1928</v>
      </c>
      <c r="C6" s="95" t="s">
        <v>1172</v>
      </c>
      <c r="D6" s="96" t="s">
        <v>1173</v>
      </c>
      <c r="E6" s="95" t="s">
        <v>1929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1930</v>
      </c>
      <c r="M6" s="139" t="s">
        <v>627</v>
      </c>
      <c r="N6" s="140" t="s">
        <v>1167</v>
      </c>
      <c r="O6" s="244" t="s">
        <v>1210</v>
      </c>
      <c r="P6" s="157"/>
      <c r="Q6" s="192" t="s">
        <v>1931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1932</v>
      </c>
      <c r="W1" s="400"/>
      <c r="X1" s="400"/>
      <c r="Y1" s="104"/>
    </row>
    <row r="2" spans="1:25" s="100" customFormat="1" ht="11.25" customHeight="1">
      <c r="A2" s="105" t="s">
        <v>1933</v>
      </c>
      <c r="B2" s="105" t="s">
        <v>1928</v>
      </c>
      <c r="C2" s="105" t="s">
        <v>603</v>
      </c>
      <c r="D2" s="106" t="s">
        <v>1172</v>
      </c>
      <c r="E2" s="106" t="s">
        <v>1173</v>
      </c>
      <c r="F2" s="106" t="s">
        <v>1927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TGR-TRO</v>
      </c>
      <c r="F361" s="110">
        <f>IF(FN_MC!B363="","*",FN_MC!B363)</f>
        <v>46021</v>
      </c>
      <c r="G361" s="110" t="str">
        <f>IF(FN_MC!D363="","*",FN_MC!D363)</f>
        <v>A80</v>
      </c>
      <c r="H361" s="110" t="str">
        <f>IF(FN_MC!F363="","*",FN_MC!F363)</f>
        <v>DETECÇÃO - RONDA 7 DIAS</v>
      </c>
      <c r="I361" s="110" t="str">
        <f>IF(FN_MC!H363="","*",FN_MC!H363)</f>
        <v>TIQ</v>
      </c>
      <c r="J361" s="110" t="str">
        <f>IF(FN_MC!I363="","*",FN_MC!I363)</f>
        <v>TRO</v>
      </c>
      <c r="K361" s="110" t="str">
        <f>IF(FN_MC!M363="","*",FN_MC!M363)</f>
        <v>TIQ</v>
      </c>
      <c r="L361" s="110" t="str">
        <f>IF(FN_MC!N363="","*",FN_MC!N363)</f>
        <v>TIQ1</v>
      </c>
      <c r="M361" s="111">
        <f>IF(FN_MC!J363="","*",FN_MC!J363)</f>
        <v>98</v>
      </c>
      <c r="N361" s="288">
        <f>IF(FN_MC!K363="","*",FN_MC!K363)</f>
        <v>616</v>
      </c>
      <c r="O361" s="288">
        <f>IF(FN_MC!L363="","*",FN_MC!L363)</f>
        <v>754</v>
      </c>
      <c r="P361" s="111"/>
      <c r="Q361" s="128">
        <f>IF(FN_MC!O363="","*",FN_MC!O363)</f>
        <v>0.33333333333333331</v>
      </c>
      <c r="R361" s="128">
        <f>IF(FN_MC!P363="","*",FN_MC!P363)</f>
        <v>4.1666666666666664E-2</v>
      </c>
      <c r="S361" s="110" t="str">
        <f>IF(FN_MC!Q363="","*",CONCATENATE(FN_MC!Q363," ",FN_MC!R363))</f>
        <v>130 KM</v>
      </c>
      <c r="T361" s="110" t="str">
        <f>IF(FN_MC!V363="","*",FN_MC!V363)</f>
        <v>Heldo</v>
      </c>
      <c r="U361" s="110" t="str">
        <f>IF(FN_MC!W363="","*",FN_MC!W363)</f>
        <v xml:space="preserve">Ronda 7 dias 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180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-</v>
      </c>
      <c r="L363" s="110" t="str">
        <f>IF(FN_MC!N365="","*",FN_MC!N365)</f>
        <v>-</v>
      </c>
      <c r="M363" s="111">
        <f>IF(FN_MC!J365="","*",FN_MC!J365)</f>
        <v>98</v>
      </c>
      <c r="N363" s="288" t="str">
        <f>IF(FN_MC!K365="","*",FN_MC!K365)</f>
        <v>*</v>
      </c>
      <c r="O363" s="288" t="str">
        <f>IF(FN_MC!L365="","*",FN_MC!L365)</f>
        <v>*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1937</v>
      </c>
      <c r="C4" s="318" t="s">
        <v>1938</v>
      </c>
      <c r="D4" s="318" t="s">
        <v>1939</v>
      </c>
      <c r="E4" s="318" t="s">
        <v>1940</v>
      </c>
      <c r="F4" s="318" t="s">
        <v>6</v>
      </c>
      <c r="G4" s="318" t="s">
        <v>1941</v>
      </c>
      <c r="H4" s="191"/>
    </row>
    <row r="5" spans="1:8">
      <c r="A5" s="191"/>
      <c r="B5" s="319" t="s">
        <v>1942</v>
      </c>
      <c r="C5" s="319">
        <v>309525</v>
      </c>
      <c r="D5" s="319" t="s">
        <v>1943</v>
      </c>
      <c r="E5" s="319" t="s">
        <v>845</v>
      </c>
      <c r="F5" s="319" t="s">
        <v>1944</v>
      </c>
      <c r="G5" s="320">
        <v>46296</v>
      </c>
      <c r="H5" s="191"/>
    </row>
    <row r="6" spans="1:8">
      <c r="A6" s="191"/>
      <c r="B6" s="319" t="s">
        <v>1945</v>
      </c>
      <c r="C6" s="319">
        <v>256875</v>
      </c>
      <c r="D6" s="319" t="s">
        <v>1946</v>
      </c>
      <c r="E6" s="319" t="s">
        <v>845</v>
      </c>
      <c r="F6" s="319" t="s">
        <v>1944</v>
      </c>
      <c r="G6" s="320">
        <v>46296</v>
      </c>
      <c r="H6" s="191"/>
    </row>
    <row r="7" spans="1:8">
      <c r="A7" s="191"/>
      <c r="B7" s="319" t="s">
        <v>1947</v>
      </c>
      <c r="C7" s="319">
        <v>257278</v>
      </c>
      <c r="D7" s="319" t="s">
        <v>1948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1949</v>
      </c>
      <c r="C8" s="319">
        <v>261794</v>
      </c>
      <c r="D8" s="319" t="s">
        <v>1950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1951</v>
      </c>
      <c r="C9" s="319">
        <v>257033</v>
      </c>
      <c r="D9" s="319" t="s">
        <v>1952</v>
      </c>
      <c r="E9" s="319" t="s">
        <v>836</v>
      </c>
      <c r="F9" s="319" t="s">
        <v>192</v>
      </c>
      <c r="G9" s="319" t="s">
        <v>1953</v>
      </c>
      <c r="H9" s="191"/>
    </row>
    <row r="10" spans="1:8">
      <c r="A10" s="191"/>
      <c r="B10" s="319" t="s">
        <v>1954</v>
      </c>
      <c r="C10" s="319">
        <v>396578</v>
      </c>
      <c r="D10" s="319" t="s">
        <v>1955</v>
      </c>
      <c r="E10" s="319" t="s">
        <v>836</v>
      </c>
      <c r="F10" s="319" t="s">
        <v>192</v>
      </c>
      <c r="G10" s="319" t="s">
        <v>1953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1957</v>
      </c>
      <c r="E3" s="315" t="s">
        <v>1958</v>
      </c>
      <c r="F3" s="315" t="s">
        <v>1959</v>
      </c>
      <c r="G3" s="315" t="s">
        <v>1960</v>
      </c>
      <c r="H3" s="315" t="s">
        <v>1961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1964</v>
      </c>
      <c r="C2" s="95" t="s">
        <v>1158</v>
      </c>
      <c r="D2" s="95" t="s">
        <v>596</v>
      </c>
      <c r="E2" s="95" t="s">
        <v>1965</v>
      </c>
      <c r="F2" s="95" t="s">
        <v>1966</v>
      </c>
      <c r="G2" s="95" t="s">
        <v>1967</v>
      </c>
      <c r="H2" s="95" t="s">
        <v>1968</v>
      </c>
      <c r="I2" s="95" t="s">
        <v>1969</v>
      </c>
      <c r="J2" s="95" t="s">
        <v>1970</v>
      </c>
      <c r="K2" s="131" t="s">
        <v>1971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A80</v>
      </c>
      <c r="E361" s="121" t="str">
        <f>IF(FN_MC!H363="","*",FN_MC!H363)</f>
        <v>TIQ</v>
      </c>
      <c r="F361" s="137" t="str">
        <f>IF(FN_MC!M363="","*",FN_MC!M363)</f>
        <v>TIQ</v>
      </c>
      <c r="G361" s="121" t="str">
        <f>IF(FN_MC!I363="","*",FN_MC!I363)</f>
        <v>TRO</v>
      </c>
      <c r="H361" s="121" t="str">
        <f>IF(FN_MC!AB363="","*",FN_MC!AB363)</f>
        <v>FIXO</v>
      </c>
      <c r="I361" s="121" t="str">
        <f>IF(FN_MC!AC363="","*",FN_MC!AC363)</f>
        <v>-</v>
      </c>
      <c r="J361" s="122">
        <f>IF(FN_MC!AA363="","*",FN_MC!AA363)</f>
        <v>1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-</v>
      </c>
      <c r="G363" s="121" t="str">
        <f>IF(FN_MC!I365="","*",FN_MC!I365)</f>
        <v>TGR2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2025-12-29T17:17:53Z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