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69" documentId="120_S{118792C3-22EF-5104-A093-F22BFE3913F3}" xr6:coauthVersionLast="47" xr6:coauthVersionMax="47" xr10:uidLastSave="{A66CDF1B-5A89-4661-8DDB-952A0F5825A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A93" i="1"/>
  <c r="C93" i="1"/>
  <c r="BS92" i="1"/>
  <c r="BR92" i="1"/>
  <c r="BG92" i="1"/>
  <c r="BF92" i="1"/>
  <c r="BB92" i="1"/>
  <c r="AQ92" i="1"/>
  <c r="AP92" i="1"/>
  <c r="AO92" i="1"/>
  <c r="AN92" i="1"/>
  <c r="AM92" i="1"/>
  <c r="AL92" i="1"/>
  <c r="AK92" i="1"/>
  <c r="AJ92" i="1"/>
  <c r="U92" i="1" a="1"/>
  <c r="U92" i="1"/>
  <c r="T92" i="1" a="1"/>
  <c r="T92" i="1"/>
  <c r="E89" i="11" s="1"/>
  <c r="S92" i="1" a="1"/>
  <c r="S92" i="1"/>
  <c r="D89" i="11" s="1"/>
  <c r="R92" i="1"/>
  <c r="G92" i="1"/>
  <c r="C92" i="1"/>
  <c r="A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/>
  <c r="K378" i="11" s="1"/>
  <c r="M382" i="1" a="1"/>
  <c r="M382" i="1"/>
  <c r="K379" i="11" s="1"/>
  <c r="M383" i="1" a="1"/>
  <c r="M383" i="1"/>
  <c r="K380" i="11" s="1"/>
  <c r="M384" i="1" a="1"/>
  <c r="M384" i="1"/>
  <c r="K381" i="11" s="1"/>
  <c r="M385" i="1" a="1"/>
  <c r="M385" i="1"/>
  <c r="K382" i="11" s="1"/>
  <c r="M386" i="1" a="1"/>
  <c r="M386" i="1"/>
  <c r="K383" i="11" s="1"/>
  <c r="M387" i="1" a="1"/>
  <c r="M387" i="1"/>
  <c r="K384" i="11" s="1"/>
  <c r="M388" i="1" a="1"/>
  <c r="M388" i="1"/>
  <c r="K385" i="11" s="1"/>
  <c r="M389" i="1" a="1"/>
  <c r="M389" i="1"/>
  <c r="K386" i="11" s="1"/>
  <c r="M390" i="1" a="1"/>
  <c r="M390" i="1"/>
  <c r="K387" i="11" s="1"/>
  <c r="M391" i="1" a="1"/>
  <c r="M391" i="1"/>
  <c r="K388" i="11" s="1"/>
  <c r="M392" i="1" a="1"/>
  <c r="M392" i="1"/>
  <c r="K389" i="11" s="1"/>
  <c r="M393" i="1" a="1"/>
  <c r="M393" i="1"/>
  <c r="K390" i="11" s="1"/>
  <c r="M394" i="1" a="1"/>
  <c r="M394" i="1"/>
  <c r="K391" i="11" s="1"/>
  <c r="M395" i="1" a="1"/>
  <c r="M395" i="1"/>
  <c r="K392" i="11" s="1"/>
  <c r="M396" i="1" a="1"/>
  <c r="M396" i="1"/>
  <c r="K393" i="11" s="1"/>
  <c r="M397" i="1" a="1"/>
  <c r="M397" i="1"/>
  <c r="K394" i="11" s="1"/>
  <c r="M398" i="1" a="1"/>
  <c r="M398" i="1"/>
  <c r="K395" i="11" s="1"/>
  <c r="M399" i="1" a="1"/>
  <c r="M399" i="1"/>
  <c r="K396" i="11" s="1"/>
  <c r="M400" i="1" a="1"/>
  <c r="M400" i="1"/>
  <c r="K397" i="11" s="1"/>
  <c r="M401" i="1" a="1"/>
  <c r="M401" i="1"/>
  <c r="K398" i="11" s="1"/>
  <c r="M402" i="1" a="1"/>
  <c r="M402" i="1"/>
  <c r="K399" i="1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/>
  <c r="K408" i="1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/>
  <c r="K417" i="1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/>
  <c r="K469" i="11" s="1"/>
  <c r="M473" i="1" a="1"/>
  <c r="M473" i="1" s="1"/>
  <c r="M474" i="1" a="1"/>
  <c r="M474" i="1" s="1"/>
  <c r="M475" i="1" a="1"/>
  <c r="M475" i="1"/>
  <c r="K472" i="1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/>
  <c r="M535" i="1" a="1"/>
  <c r="M535" i="1" s="1"/>
  <c r="M536" i="1" a="1"/>
  <c r="M536" i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6" i="1"/>
  <c r="R17" i="1"/>
  <c r="R18" i="1"/>
  <c r="R19" i="1"/>
  <c r="R20" i="1"/>
  <c r="R22" i="1"/>
  <c r="R23" i="1"/>
  <c r="R24" i="1"/>
  <c r="R25" i="1"/>
  <c r="R28" i="1"/>
  <c r="R34" i="1"/>
  <c r="R35" i="1"/>
  <c r="R36" i="1"/>
  <c r="R37" i="1"/>
  <c r="R38" i="1"/>
  <c r="R39" i="1"/>
  <c r="R40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7" i="1"/>
  <c r="R88" i="1"/>
  <c r="R90" i="1"/>
  <c r="R97" i="1"/>
  <c r="R98" i="1"/>
  <c r="R99" i="1"/>
  <c r="R100" i="1"/>
  <c r="R101" i="1"/>
  <c r="R102" i="1"/>
  <c r="R105" i="1"/>
  <c r="R108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L350" i="10" s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5" i="1"/>
  <c r="AM408" i="1"/>
  <c r="AM411" i="1"/>
  <c r="AM414" i="1"/>
  <c r="AM417" i="1"/>
  <c r="AM420" i="1"/>
  <c r="AM472" i="1"/>
  <c r="AM475" i="1"/>
  <c r="AM481" i="1"/>
  <c r="AM484" i="1"/>
  <c r="AM490" i="1"/>
  <c r="AM493" i="1"/>
  <c r="AM502" i="1"/>
  <c r="AM522" i="1"/>
  <c r="AM534" i="1"/>
  <c r="AM536" i="1"/>
  <c r="AM541" i="1"/>
  <c r="AM550" i="1"/>
  <c r="AM577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N483" i="1" l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2" i="1" a="1"/>
  <c r="BE92" i="1" s="1"/>
  <c r="BD92" i="1" a="1"/>
  <c r="BD92" i="1" s="1"/>
  <c r="BC92" i="1" a="1"/>
  <c r="BC92" i="1" s="1"/>
  <c r="BE109" i="1" a="1"/>
  <c r="BE109" i="1" s="1"/>
  <c r="BD109" i="1" a="1"/>
  <c r="BD109" i="1" s="1"/>
  <c r="BC109" i="1" a="1"/>
  <c r="BC109" i="1" s="1"/>
  <c r="BE91" i="1" a="1"/>
  <c r="BE91" i="1" s="1"/>
  <c r="BD91" i="1" a="1"/>
  <c r="BD91" i="1" s="1"/>
  <c r="BC91" i="1" a="1"/>
  <c r="BC91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96" i="1" a="1"/>
  <c r="BE96" i="1" s="1"/>
  <c r="BD96" i="1" a="1"/>
  <c r="BD96" i="1" s="1"/>
  <c r="BC96" i="1" a="1"/>
  <c r="BC96" i="1" s="1"/>
  <c r="BE89" i="1" a="1"/>
  <c r="BE89" i="1" s="1"/>
  <c r="BD89" i="1" a="1"/>
  <c r="BD89" i="1" s="1"/>
  <c r="BC89" i="1" a="1"/>
  <c r="BC89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L794" i="10" s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96" i="10" l="1"/>
  <c r="L787" i="10"/>
  <c r="L798" i="10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<sst xmlns="http://schemas.openxmlformats.org/spreadsheetml/2006/main" count="5615" uniqueCount="1324">
  <si>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</si>
  <si>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</si>
  <si>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</si>
  <si>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</si>
  <si>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</si>
  <si>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</si>
  <si>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</si>
  <si>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</si>
  <si>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</si>
  <si>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</si>
  <si>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</si>
  <si>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</si>
  <si>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</si>
  <si>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</si>
  <si>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</si>
  <si>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</si>
  <si>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</si>
  <si>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</si>
  <si>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</si>
  <si>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</si>
  <si>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</si>
  <si>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</si>
  <si>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</si>
  <si>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</si>
  <si>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</si>
  <si>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</si>
  <si>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</si>
  <si>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</si>
  <si>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</si>
  <si>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</si>
  <si>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</si>
  <si>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</si>
  <si>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</si>
  <si>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</si>
  <si>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</si>
  <si>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</si>
  <si>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</si>
  <si>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</si>
  <si>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</si>
  <si>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</si>
  <si>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</si>
  <si>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</si>
  <si>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</si>
  <si>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</si>
  <si>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</si>
  <si>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</si>
  <si>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</si>
  <si>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</si>
  <si>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</si>
  <si>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</si>
  <si>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</si>
  <si>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</si>
  <si>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</si>
  <si>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</si>
  <si>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</si>
  <si>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</si>
  <si>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</si>
  <si>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</si>
  <si>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</si>
  <si>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</si>
  <si>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</si>
  <si>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</si>
  <si>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</si>
  <si>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</si>
  <si>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</si>
  <si>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</si>
  <si>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</si>
  <si>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</si>
  <si>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</si>
  <si>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</si>
  <si>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</si>
  <si>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</si>
  <si>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</si>
  <si>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</si>
  <si>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</si>
  <si>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</si>
  <si>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</si>
  <si>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</si>
  <si>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</si>
  <si>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</si>
  <si>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</si>
  <si>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</si>
  <si>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</si>
  <si>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</si>
  <si>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</si>
  <si>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</si>
  <si>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</si>
  <si>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</si>
  <si>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</si>
  <si>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</si>
  <si>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</si>
  <si>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</si>
  <si>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</si>
  <si>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</si>
  <si>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</si>
  <si>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</si>
  <si>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</si>
  <si>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</si>
  <si>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</si>
  <si>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</si>
  <si>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</si>
  <si>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</si>
  <si>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</si>
  <si>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</si>
  <si>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</si>
  <si>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</si>
  <si>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</si>
  <si>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</si>
  <si>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</si>
  <si>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</si>
  <si>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</si>
  <si>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</si>
  <si>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</si>
  <si>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</si>
  <si>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</si>
  <si>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</si>
  <si>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</si>
  <si>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</si>
  <si>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</si>
  <si>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</si>
  <si>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</si>
  <si>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</si>
  <si>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</si>
  <si>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</si>
  <si>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</si>
  <si>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</si>
  <si>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</si>
  <si>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</si>
  <si>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</si>
  <si>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</si>
  <si>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</si>
  <si>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</si>
  <si>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</si>
  <si>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</si>
  <si>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</si>
  <si>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</si>
  <si>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</si>
  <si>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</si>
  <si>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</si>
  <si>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</si>
  <si>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</si>
  <si>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</si>
  <si>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</si>
  <si>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</si>
  <si>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</si>
  <si>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</si>
  <si>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</si>
  <si>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</si>
  <si>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</si>
  <si>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</si>
  <si>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</si>
  <si>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</si>
  <si>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</si>
  <si>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</si>
  <si>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</si>
  <si>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</si>
  <si>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</si>
  <si>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</si>
  <si>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</si>
  <si>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</si>
  <si>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</si>
  <si>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</si>
  <si>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</si>
  <si>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</si>
  <si>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</si>
  <si>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</si>
  <si>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</si>
  <si>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</si>
  <si>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</si>
  <si>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</si>
  <si>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</si>
  <si>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</si>
  <si>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</si>
  <si>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</si>
  <si>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</si>
  <si>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</si>
  <si>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</si>
  <si>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</si>
  <si>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</si>
  <si>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</si>
  <si>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</si>
  <si>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</si>
  <si>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</si>
  <si>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</si>
  <si>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</si>
  <si>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</si>
  <si>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</si>
  <si>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</si>
  <si>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</si>
  <si>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</si>
  <si>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</si>
  <si>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</si>
  <si>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</si>
  <si>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</si>
  <si>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</si>
  <si>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</si>
  <si>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</si>
  <si>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</si>
  <si>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</si>
  <si>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</si>
  <si>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</si>
  <si>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</si>
  <si>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</si>
  <si>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</si>
  <si>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</si>
  <si>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</si>
  <si>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</si>
  <si>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</si>
  <si>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</si>
  <si>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</si>
  <si>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</si>
  <si>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</si>
  <si>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</si>
  <si>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</si>
  <si>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</si>
  <si>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</si>
  <si>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</si>
  <si>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</si>
  <si>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</si>
  <si>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</si>
  <si>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</si>
  <si>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</si>
  <si>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</si>
  <si>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</si>
  <si>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</si>
  <si>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</si>
  <si>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</si>
  <si>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</si>
  <si>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</si>
  <si>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</si>
  <si>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</si>
  <si>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</si>
  <si>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</si>
  <si>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</si>
  <si>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</si>
  <si>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</si>
  <si>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</si>
  <si>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</si>
  <si>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</si>
  <si>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</si>
  <si>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</si>
  <si>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</si>
  <si>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</si>
  <si>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</si>
  <si>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</si>
  <si>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</si>
  <si>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</si>
  <si>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</si>
  <si>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</si>
  <si>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</si>
  <si>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</si>
  <si>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</si>
  <si>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</si>
  <si>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</si>
  <si>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</si>
  <si>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</si>
  <si>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</si>
  <si>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</si>
  <si>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</si>
  <si>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</si>
  <si>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</si>
  <si>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</si>
  <si>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</si>
  <si>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</si>
  <si>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</si>
  <si>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</si>
  <si>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</si>
  <si>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</si>
  <si>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</si>
  <si>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</si>
  <si>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</si>
  <si>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</si>
  <si>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</si>
  <si>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</si>
  <si>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</si>
  <si>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</si>
  <si>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</si>
  <si>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</si>
  <si>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</si>
  <si>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</si>
  <si>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</si>
  <si>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</si>
  <si>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</si>
  <si>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</si>
  <si>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</si>
  <si>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</si>
  <si>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</si>
  <si>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</si>
  <si>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</si>
  <si>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</si>
  <si>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</si>
  <si>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</si>
  <si>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</si>
  <si>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</si>
  <si>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</si>
  <si>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</si>
  <si>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</si>
  <si>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</si>
  <si>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</si>
  <si>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</si>
  <si>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</si>
  <si>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</si>
  <si>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</si>
  <si>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</si>
  <si>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</si>
  <si>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</si>
  <si>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</si>
  <si>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</si>
  <si>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</si>
  <si>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</si>
  <si>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</si>
  <si>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</si>
  <si>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</si>
  <si>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</si>
  <si>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</si>
  <si>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</si>
  <si>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</si>
  <si>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</si>
  <si>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</si>
  <si>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</si>
  <si>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</si>
  <si>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</si>
  <si>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</si>
  <si>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</si>
  <si>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</si>
  <si>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</si>
  <si>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</si>
  <si>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</si>
  <si>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</si>
  <si>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</si>
  <si>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</si>
  <si>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</si>
  <si>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</si>
  <si>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</si>
  <si>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</si>
  <si>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</si>
  <si>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</si>
  <si>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</si>
  <si>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</si>
  <si>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</si>
  <si>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</si>
  <si>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</si>
  <si>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</si>
  <si>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</si>
  <si>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</si>
  <si>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</si>
  <si>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</si>
  <si>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</si>
  <si>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</si>
  <si>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</si>
  <si>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</si>
  <si>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</si>
  <si>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</si>
  <si>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</si>
  <si>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</si>
  <si>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</si>
  <si>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</si>
  <si>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</si>
  <si>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</si>
  <si>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</si>
  <si>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</si>
  <si>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</si>
  <si>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</si>
  <si>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</si>
  <si>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</si>
  <si>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</si>
  <si>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</si>
  <si>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</si>
  <si>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</si>
  <si>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</si>
  <si>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</si>
  <si>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</si>
  <si>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</si>
  <si>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</si>
  <si>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</si>
  <si>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</si>
  <si>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</si>
  <si>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</si>
  <si>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</si>
  <si>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</si>
  <si>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</si>
  <si>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</si>
  <si>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</si>
  <si>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</si>
  <si>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</si>
  <si>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</si>
  <si>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</si>
  <si>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</si>
  <si>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</si>
  <si>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</si>
  <si>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</si>
  <si>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</si>
  <si>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</si>
  <si>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</si>
  <si>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</si>
  <si>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</si>
  <si>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</si>
  <si>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</si>
  <si>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</si>
  <si>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</si>
  <si>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</si>
  <si>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</si>
  <si>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</si>
  <si>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</si>
  <si>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</si>
  <si>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</si>
  <si>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</si>
  <si>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</si>
  <si>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</si>
  <si>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</si>
  <si>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</si>
  <si>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</si>
  <si>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</si>
  <si>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</si>
  <si>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</si>
  <si>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</si>
  <si>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</si>
  <si>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</si>
  <si>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</si>
  <si>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</si>
  <si>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</si>
  <si>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</si>
  <si>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</si>
  <si>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</si>
  <si>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</si>
  <si>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</si>
  <si>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</si>
  <si>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</si>
  <si>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</si>
  <si>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</si>
  <si>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</si>
  <si>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</si>
  <si>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</si>
  <si>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</si>
  <si>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</si>
  <si>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</si>
  <si>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</si>
  <si>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</si>
  <si>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</si>
  <si>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</si>
  <si>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</si>
  <si>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</si>
  <si>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</si>
  <si>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</si>
  <si>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</si>
  <si>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</si>
  <si>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</si>
  <si>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</si>
  <si>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</si>
  <si>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</si>
  <si>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</si>
  <si>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</si>
  <si>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</si>
  <si>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</si>
  <si>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</si>
  <si>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</si>
  <si>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</si>
  <si>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</si>
  <si>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</si>
  <si>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</si>
  <si>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</si>
  <si>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</si>
  <si>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</si>
  <si>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</si>
  <si>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</si>
  <si>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</si>
  <si>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</si>
  <si>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</si>
  <si>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</si>
  <si>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</si>
  <si>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</si>
  <si>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</si>
  <si>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</si>
  <si>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</si>
  <si>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</si>
  <si>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</si>
  <si>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</si>
  <si>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</si>
  <si>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</si>
  <si>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</si>
  <si>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</si>
  <si>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</si>
  <si>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</si>
  <si>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</si>
  <si>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</si>
  <si>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</si>
  <si>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</si>
  <si>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</si>
  <si>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</si>
  <si>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</si>
  <si>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</si>
  <si>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</si>
  <si>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</si>
  <si>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</si>
  <si>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</si>
  <si>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</si>
  <si>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</si>
  <si>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</si>
  <si>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</si>
  <si>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</si>
  <si>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</si>
  <si>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</si>
  <si>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</si>
  <si>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</si>
  <si>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</si>
  <si>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</si>
  <si>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</si>
  <si>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</si>
  <si>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</si>
  <si>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</si>
  <si>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</si>
  <si>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</si>
  <si>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</si>
  <si>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</si>
  <si>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</si>
  <si>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</si>
  <si>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</si>
  <si>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</si>
  <si>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</si>
  <si>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</si>
  <si>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</si>
  <si>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</si>
  <si>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</si>
  <si>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</si>
  <si>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</si>
  <si>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</si>
  <si>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</si>
  <si>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</si>
  <si>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</si>
  <si>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</si>
  <si>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</si>
  <si>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</si>
  <si>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</si>
  <si>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</si>
  <si>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</si>
  <si>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</si>
  <si>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</si>
  <si>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</si>
  <si>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</si>
  <si>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</si>
  <si>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</si>
  <si>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</si>
  <si>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</si>
  <si>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</si>
  <si>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</si>
  <si>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</si>
  <si>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</si>
  <si>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</si>
  <si>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</si>
  <si>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</si>
  <si>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</si>
  <si>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</si>
  <si>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</si>
  <si>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</si>
  <si>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</si>
  <si>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</si>
  <si>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</si>
  <si>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</si>
  <si>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</si>
  <si>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</si>
  <si>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</si>
  <si>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</si>
  <si>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</si>
  <si>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</si>
  <si>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</si>
  <si>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</si>
  <si>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</si>
  <si>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</si>
  <si>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</si>
  <si>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</si>
  <si>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</si>
  <si>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</si>
  <si>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</si>
  <si>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</si>
  <si>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</si>
  <si>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</si>
  <si>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</si>
  <si>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</si>
  <si>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</si>
  <si>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</si>
  <si>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</si>
  <si>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</si>
  <si>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</si>
  <si>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</si>
  <si>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</si>
  <si>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</si>
  <si>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</si>
  <si>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</si>
  <si>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</si>
  <si>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</si>
  <si>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</si>
  <si>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</si>
  <si>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</si>
  <si>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</si>
  <si>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</si>
  <si>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</si>
  <si>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</si>
  <si>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</si>
  <si>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</si>
  <si>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</si>
  <si>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</si>
  <si>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</si>
  <si>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</si>
  <si>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</si>
  <si>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</si>
  <si>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</si>
  <si>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</si>
  <si>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</si>
  <si>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</si>
  <si>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</si>
  <si>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</si>
  <si>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</si>
  <si>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</si>
  <si>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</si>
  <si>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</si>
  <si>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</si>
  <si>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</si>
  <si>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</si>
  <si>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</si>
  <si>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</si>
  <si>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</si>
  <si>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</si>
  <si>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</si>
  <si>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</si>
  <si>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</si>
  <si>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</si>
  <si>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</si>
  <si>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</si>
  <si>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</si>
  <si>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</si>
  <si>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</si>
  <si>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</si>
  <si>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</si>
  <si>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</si>
  <si>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</si>
  <si>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</si>
  <si>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</si>
  <si>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</si>
  <si>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</si>
  <si>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</si>
  <si>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</si>
  <si>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</si>
  <si>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</si>
  <si>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</si>
  <si>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</si>
  <si>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</si>
  <si>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</si>
  <si>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</si>
  <si>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</si>
  <si>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</si>
  <si>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</si>
  <si>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</si>
  <si>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</si>
  <si>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</si>
  <si>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</si>
  <si>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</si>
  <si>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</si>
  <si>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</si>
  <si>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</si>
  <si>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</si>
  <si>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</si>
  <si>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</si>
  <si>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</si>
  <si>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</si>
  <si>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</si>
  <si>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</si>
  <si>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</si>
  <si>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</si>
  <si>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</si>
  <si>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</si>
  <si>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</si>
  <si>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</si>
  <si>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</si>
  <si>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</si>
  <si>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</si>
  <si>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</si>
  <si>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</si>
  <si>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</si>
  <si>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</si>
  <si>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</si>
  <si>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</si>
  <si>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</si>
  <si>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</si>
  <si>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</si>
  <si>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</si>
  <si>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</si>
  <si>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</si>
  <si>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</si>
  <si>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</si>
  <si>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</si>
  <si>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</si>
  <si>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</si>
  <si>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</si>
  <si>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</si>
  <si>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</si>
  <si>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</si>
  <si>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</si>
  <si>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</si>
  <si>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</si>
  <si>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</si>
  <si>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</si>
  <si>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</si>
  <si>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</si>
  <si>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</si>
  <si>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</si>
  <si>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</si>
  <si>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</si>
  <si>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</si>
  <si>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</si>
  <si>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</si>
  <si>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</si>
  <si>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</si>
  <si>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</si>
  <si>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</si>
  <si>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</si>
  <si>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</si>
  <si>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</si>
  <si>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</si>
  <si>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</si>
  <si>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</si>
  <si>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</si>
  <si>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</si>
  <si>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</si>
  <si>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</si>
  <si>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</si>
  <si>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</si>
  <si>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</si>
  <si>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</si>
  <si>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</si>
  <si>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</si>
  <si>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</si>
  <si>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</si>
  <si>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</si>
  <si>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</si>
  <si>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</si>
  <si>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</si>
  <si>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</si>
  <si>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</si>
  <si>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</si>
  <si>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</si>
  <si>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</si>
  <si>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</si>
  <si>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</si>
  <si>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</si>
  <si>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</si>
  <si>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</si>
  <si>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</si>
  <si>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</si>
  <si>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</si>
  <si>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</si>
  <si>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</si>
  <si>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</si>
  <si>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</si>
  <si>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</si>
  <si>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</si>
  <si>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</si>
  <si>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</si>
  <si>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</si>
  <si>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</si>
  <si>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</si>
  <si>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</si>
  <si>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</si>
  <si>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</si>
  <si>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</si>
  <si>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</si>
  <si>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</si>
  <si>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</si>
  <si>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</si>
  <si>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</si>
  <si>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</si>
  <si>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</si>
  <si>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</si>
  <si>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</si>
  <si>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</si>
  <si>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</si>
  <si>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</si>
  <si>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</si>
  <si>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</si>
  <si>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</si>
  <si>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</si>
  <si>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</si>
  <si>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</si>
  <si>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</si>
  <si>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</si>
  <si>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</si>
  <si>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</si>
  <si>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</si>
  <si>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</si>
  <si>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</si>
  <si>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</si>
  <si>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</si>
  <si>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</si>
  <si>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</si>
  <si>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</si>
  <si>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</si>
  <si>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</si>
  <si>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</si>
  <si>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</si>
  <si>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</si>
  <si>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</si>
  <si>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</si>
  <si>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</si>
  <si>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</si>
  <si>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</si>
  <si>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</si>
  <si>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</si>
  <si>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</si>
  <si>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</si>
  <si>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</si>
  <si>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</si>
  <si>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</si>
  <si>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</si>
  <si>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</si>
  <si>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</si>
  <si>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</si>
  <si>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</si>
  <si>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</si>
  <si>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</si>
  <si>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</si>
  <si>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</si>
  <si>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</si>
  <si>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</si>
  <si>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</si>
  <si>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</si>
  <si>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</si>
  <si>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</si>
  <si>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</si>
  <si>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</si>
  <si>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</si>
  <si>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</si>
  <si>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</si>
  <si>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</si>
  <si>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</si>
  <si>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</si>
  <si>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</si>
  <si>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</si>
  <si>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</si>
  <si>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</si>
  <si>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</si>
  <si>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</si>
  <si>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</si>
  <si>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</si>
  <si>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</si>
  <si>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</si>
  <si>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</si>
  <si>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</si>
  <si>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</si>
  <si>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</si>
  <si>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</si>
  <si>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</si>
  <si>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</si>
  <si>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</si>
  <si>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</si>
  <si>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</si>
  <si>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</si>
  <si>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</si>
  <si>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</si>
  <si>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</si>
  <si>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</si>
  <si>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</si>
  <si>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</si>
  <si>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</si>
  <si>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</si>
  <si>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</si>
  <si>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</si>
  <si>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</si>
  <si>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</si>
  <si>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</si>
  <si>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</si>
  <si>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</si>
  <si>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</si>
  <si>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</si>
  <si>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</si>
  <si>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</si>
  <si>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</si>
  <si>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</si>
  <si>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</si>
  <si>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</si>
  <si>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</si>
  <si>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</si>
  <si>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</si>
  <si>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</si>
  <si>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</si>
  <si>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</si>
  <si>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</si>
  <si>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</si>
  <si>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</si>
  <si>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</si>
  <si>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</si>
  <si>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</si>
  <si>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</si>
  <si>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</si>
  <si>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</si>
  <si>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</si>
  <si>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</si>
  <si>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</si>
  <si>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</si>
  <si>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</si>
  <si>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</si>
  <si>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</si>
  <si>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</si>
  <si>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</si>
  <si>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</si>
  <si>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</si>
  <si>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</si>
  <si>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</si>
  <si>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</si>
  <si>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</si>
  <si>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</si>
  <si>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</si>
  <si>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</si>
  <si>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</si>
  <si>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</si>
  <si>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</si>
  <si>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</si>
  <si>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</si>
  <si>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</si>
  <si>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</si>
  <si>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</si>
  <si>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</si>
  <si>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</si>
  <si>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</si>
  <si>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</si>
  <si>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</si>
  <si>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</si>
  <si>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</si>
  <si>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</si>
  <si>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</si>
  <si>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</si>
  <si>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</si>
  <si>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</si>
  <si>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</si>
  <si>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</si>
  <si>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</si>
  <si>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</si>
  <si>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</si>
  <si>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</si>
  <si>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</si>
  <si>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</si>
  <si>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</si>
  <si>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</si>
  <si>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</si>
  <si>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</si>
  <si>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</si>
  <si>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</si>
  <si>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</si>
  <si>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</si>
  <si>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</si>
  <si>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</si>
  <si>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</si>
  <si>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</si>
  <si>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</si>
  <si>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</si>
  <si>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</si>
  <si>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</si>
  <si>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</si>
  <si>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</si>
  <si>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</si>
  <si>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</si>
  <si>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</si>
  <si>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</si>
  <si>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</si>
  <si>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</si>
  <si>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</si>
  <si>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</si>
  <si>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</si>
  <si>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</si>
  <si>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</si>
  <si>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</si>
  <si>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</si>
  <si>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</si>
  <si>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</si>
  <si>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</si>
  <si>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</si>
  <si>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</si>
  <si>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</si>
  <si>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</si>
  <si>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</si>
  <si>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</si>
  <si>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</si>
  <si>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</si>
  <si>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</si>
  <si>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</si>
  <si>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</si>
  <si>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</si>
  <si>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</si>
  <si>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</si>
  <si>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</si>
  <si>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</si>
  <si>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</si>
  <si>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</si>
  <si>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</si>
  <si>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</si>
  <si>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</si>
  <si>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</si>
  <si>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</si>
  <si>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</si>
  <si>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</si>
  <si>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</si>
  <si>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</si>
  <si>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</si>
  <si>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</si>
  <si>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</si>
  <si>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</si>
  <si>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</si>
  <si>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</si>
  <si>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</si>
  <si>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</si>
  <si>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</si>
  <si>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</si>
  <si>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</si>
  <si>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</si>
  <si>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</si>
  <si>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</si>
  <si>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</si>
  <si>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</si>
  <si>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</si>
  <si>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</si>
  <si>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</si>
  <si>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</si>
  <si>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</si>
  <si>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</si>
  <si>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</si>
  <si>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</si>
  <si>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</si>
  <si>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</si>
  <si>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</si>
  <si>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</si>
  <si>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</si>
  <si>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</si>
  <si>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</si>
  <si>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</si>
  <si>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</si>
  <si>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</si>
  <si>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</si>
  <si>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</si>
  <si>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</si>
  <si>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</si>
  <si>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</si>
  <si>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</si>
  <si>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</si>
  <si>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</si>
  <si>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</si>
  <si>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</si>
  <si>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</si>
  <si>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</si>
  <si>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</si>
  <si>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</si>
  <si>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</si>
  <si>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</si>
  <si>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</si>
  <si>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</si>
  <si>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</si>
  <si>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</si>
  <si>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</si>
  <si>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</si>
  <si>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</si>
  <si>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</si>
  <si>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</si>
  <si>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</si>
  <si>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</si>
  <si>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</si>
  <si>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</si>
  <si>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</si>
  <si>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</si>
  <si>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</si>
  <si>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</si>
  <si>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</si>
  <si>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</si>
  <si>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</si>
  <si>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</si>
  <si>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</si>
  <si>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</si>
  <si>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</si>
  <si>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</si>
  <si>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</si>
  <si>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</si>
  <si>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</si>
  <si>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</si>
  <si>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</si>
  <si>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</si>
  <si>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</si>
  <si>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</si>
  <si>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</si>
  <si>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</si>
  <si>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</si>
  <si>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</si>
  <si>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</si>
  <si>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</si>
  <si>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</si>
  <si>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</si>
  <si>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</si>
  <si>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</si>
  <si>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</si>
  <si>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</si>
  <si>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</si>
  <si>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</si>
  <si>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</si>
  <si>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</si>
  <si>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</si>
  <si>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</si>
  <si>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</si>
  <si>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</si>
  <si>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</si>
  <si>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</si>
  <si>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</si>
  <si>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</si>
  <si>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</si>
  <si>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</si>
  <si>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</si>
  <si>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</si>
  <si>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</si>
  <si>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</si>
  <si>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</si>
  <si>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</si>
  <si>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</si>
  <si>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</si>
  <si>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</si>
  <si>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</si>
  <si>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</si>
  <si>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</si>
  <si>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</si>
  <si>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</si>
  <si>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</si>
  <si>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</si>
  <si>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</si>
  <si>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</si>
  <si>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</si>
  <si>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</si>
  <si>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</si>
  <si>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</si>
  <si>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</si>
  <si>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</si>
  <si>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</si>
  <si>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</si>
  <si>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</si>
  <si>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</si>
  <si>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</si>
  <si>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</si>
  <si>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</si>
  <si>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</si>
  <si>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</si>
  <si>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</si>
  <si>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</si>
  <si>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</si>
  <si>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</si>
  <si>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</si>
  <si>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</si>
  <si>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</si>
  <si>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</si>
  <si>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</si>
  <si>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</si>
  <si>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</si>
  <si>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</si>
  <si>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</si>
  <si>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</si>
  <si>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</si>
  <si>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</si>
  <si>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</si>
  <si>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</si>
  <si>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</si>
  <si>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</si>
  <si>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</si>
  <si>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</si>
  <si>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</si>
  <si>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</si>
  <si>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</si>
  <si>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</si>
  <si>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</si>
  <si>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</si>
  <si>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</si>
  <si>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</si>
  <si>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</si>
  <si>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</si>
  <si>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</si>
  <si>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</si>
  <si>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</si>
  <si>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</si>
  <si>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</si>
  <si>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</si>
  <si>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</si>
  <si>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</si>
  <si>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</si>
  <si>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</si>
  <si>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</si>
  <si>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</si>
  <si>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</si>
  <si>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</si>
  <si>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</si>
  <si>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</si>
  <si>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</si>
  <si>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</si>
  <si>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</si>
  <si>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</si>
  <si>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</si>
  <si>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</si>
  <si>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</si>
  <si>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</si>
  <si>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</si>
  <si>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</si>
  <si>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</si>
  <si>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</si>
  <si>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</si>
  <si>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</si>
  <si>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</si>
  <si>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</si>
  <si>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</si>
  <si>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</si>
  <si>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</si>
  <si>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</si>
  <si>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</si>
  <si>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</si>
  <si>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</si>
  <si>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</si>
  <si>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</si>
  <si>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</si>
  <si>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</si>
  <si>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</si>
  <si>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</si>
  <si>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</si>
  <si>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</si>
  <si>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</si>
  <si>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</si>
  <si>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</si>
  <si>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</si>
  <si>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</si>
  <si>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</si>
  <si>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</si>
  <si>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</si>
  <si>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</si>
  <si>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</si>
  <si>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</si>
  <si>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</si>
  <si>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</si>
  <si>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</si>
  <si>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</si>
  <si>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</si>
  <si>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</si>
  <si>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</si>
  <si>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</si>
  <si>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</si>
  <si>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</si>
  <si>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</si>
  <si>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</si>
  <si>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</si>
  <si>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</si>
  <si>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</si>
  <si>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</si>
  <si>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</si>
  <si>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</si>
  <si>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</si>
  <si>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09:07/Em deslocamento</t>
  </si>
  <si>
    <t>Sem oportunidade devido circulação de trens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</si>
  <si>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</si>
  <si>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</si>
  <si>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</si>
  <si>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</si>
  <si>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</si>
  <si>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</si>
  <si>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</si>
  <si>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</si>
  <si>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</si>
  <si>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</si>
  <si>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</si>
  <si>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</si>
  <si>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</si>
  <si>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</si>
  <si>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</si>
  <si>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</si>
  <si>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</si>
  <si>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</si>
  <si>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</si>
  <si>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</si>
  <si>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</si>
  <si>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</si>
  <si>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</si>
  <si>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</si>
  <si>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</si>
  <si>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</si>
  <si>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</si>
  <si>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</si>
  <si>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</si>
  <si>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</si>
  <si>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</si>
  <si>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</si>
  <si>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</si>
  <si>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</si>
  <si>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</si>
  <si>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</si>
  <si>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</si>
  <si>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</si>
  <si>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ZBV3</t>
  </si>
  <si>
    <t>Descarga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</si>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</sst>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  <xf numFmtId="0" fontId="2" fillId="16" borderId="2" xfId="0" applyNumberFormat="1" applyFont="1" applyFill="1" applyBorder="1" applyAlignment="1">
      <alignment horizontal="center" vertical="center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9" fontId="2" fillId="16" borderId="2" xfId="1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5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504" dataDxfId="503" headerRowBorderDxfId="501" tableBorderDxfId="502" totalsRowBorderDxfId="5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9"/>
    <tableColumn id="11" xr3:uid="{33520CA5-F846-4E76-93B5-CB06B5FE2FAB}" name="Coordenação Cod" dataDxfId="498"/>
    <tableColumn id="2" xr3:uid="{C84FE88F-829A-43C2-9585-F43A9E153FAA}" name="Coordenação" dataDxfId="497"/>
    <tableColumn id="3" xr3:uid="{CF353A97-A9EF-46B5-8824-245D2CB759D0}" name="Gerência" dataDxfId="496"/>
    <tableColumn id="4" xr3:uid="{062C67FE-0D06-4582-BA9C-B087681F34EC}" name="SUB" dataDxfId="495"/>
    <tableColumn id="5" xr3:uid="{1DF130D1-4D15-4DFF-8266-F1B81CAA897E}" name="KM Inicio" dataDxfId="494"/>
    <tableColumn id="6" xr3:uid="{A344A0E9-F964-4FE5-9EB0-2661309404E9}" name="KM Fim" dataDxfId="493"/>
    <tableColumn id="7" xr3:uid="{B0ED4DF3-274E-46B6-A2D1-0985F47224C1}" name="Trecho" dataDxfId="492"/>
    <tableColumn id="8" xr3:uid="{1DE44FFC-B2F5-4DE5-A7E5-915DA69A16F8}" name="SB" dataDxfId="491"/>
    <tableColumn id="9" xr3:uid="{7841069B-E29E-4A5E-B561-931B24D14782}" name="NOME SUB" dataDxfId="490"/>
    <tableColumn id="10" xr3:uid="{01B251F8-5EA1-4C87-81E3-9BD14100B544}" name="Trecho Coordenação" dataDxfId="4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8"/>
    <tableColumn id="8" xr3:uid="{98E82858-1ECA-4DB3-8AE4-BBB972FC487D}" name="CORRELATO" dataDxfId="4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tabSelected="1" zoomScaleNormal="100" workbookViewId="0">
      <pane xSplit="6" topLeftCell="W100" activePane="topRight" state="frozen"/>
      <selection pane="topRight" activeCell="AH110" sqref="AH1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56" t="s">
        <v>1023</v>
      </c>
      <c r="C1" s="257"/>
      <c r="D1" s="257"/>
      <c r="E1" s="3"/>
      <c r="F1" s="256" t="s">
        <v>1024</v>
      </c>
      <c r="G1" s="257"/>
      <c r="H1" s="258"/>
      <c r="I1" s="257"/>
      <c r="J1" s="257"/>
      <c r="K1" s="257"/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7"/>
      <c r="W1" s="257"/>
      <c r="X1" s="257"/>
      <c r="Y1" s="257"/>
      <c r="Z1" s="257"/>
      <c r="AA1" s="257"/>
      <c r="AB1" s="257"/>
      <c r="AC1" s="257"/>
      <c r="AD1" s="257"/>
      <c r="AE1" s="257"/>
      <c r="AF1" s="257"/>
      <c r="AG1" s="259"/>
      <c r="AH1" s="5"/>
      <c r="AI1" s="266" t="s">
        <v>1025</v>
      </c>
      <c r="AJ1" s="267"/>
      <c r="AK1" s="267"/>
      <c r="AL1" s="267"/>
      <c r="AM1" s="268"/>
      <c r="AN1" s="269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70"/>
      <c r="BG1" s="5"/>
      <c r="BH1" s="271" t="s">
        <v>1026</v>
      </c>
      <c r="BI1" s="272"/>
      <c r="BJ1" s="272"/>
      <c r="BK1" s="273"/>
      <c r="BL1" s="5"/>
      <c r="BM1" s="263" t="s">
        <v>1027</v>
      </c>
      <c r="BN1" s="264"/>
      <c r="BO1" s="264"/>
      <c r="BP1" s="264"/>
      <c r="BQ1" s="264"/>
      <c r="BR1" s="264"/>
      <c r="BS1" s="265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66" t="s">
        <v>1028</v>
      </c>
      <c r="AJ2" s="267"/>
      <c r="AK2" s="267"/>
      <c r="AL2" s="267"/>
      <c r="AM2" s="268"/>
      <c r="AN2" s="269"/>
      <c r="AO2" s="267"/>
      <c r="AP2" s="267"/>
      <c r="AQ2" s="270"/>
      <c r="AR2" s="6"/>
      <c r="AS2" s="266" t="s">
        <v>1031</v>
      </c>
      <c r="AT2" s="267"/>
      <c r="AU2" s="267"/>
      <c r="AV2" s="267"/>
      <c r="AW2" s="267"/>
      <c r="AX2" s="267"/>
      <c r="AY2" s="270"/>
      <c r="AZ2" s="6"/>
      <c r="BA2" s="260" t="s">
        <v>1032</v>
      </c>
      <c r="BB2" s="262"/>
      <c r="BC2" s="266" t="s">
        <v>1029</v>
      </c>
      <c r="BD2" s="267"/>
      <c r="BE2" s="267"/>
      <c r="BF2" s="270"/>
      <c r="BG2" s="5"/>
      <c r="BH2" s="274"/>
      <c r="BI2" s="275"/>
      <c r="BJ2" s="275"/>
      <c r="BK2" s="276"/>
      <c r="BL2" s="5"/>
      <c r="BM2" s="277"/>
      <c r="BN2" s="278"/>
      <c r="BO2" s="278"/>
      <c r="BP2" s="278"/>
      <c r="BQ2" s="278"/>
      <c r="BR2" s="278"/>
      <c r="BS2" s="279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60" t="s">
        <v>1033</v>
      </c>
      <c r="AJ3" s="262"/>
      <c r="AK3" s="260" t="s">
        <v>1034</v>
      </c>
      <c r="AL3" s="261"/>
      <c r="AM3" s="284"/>
      <c r="AN3" s="285"/>
      <c r="AO3" s="261"/>
      <c r="AP3" s="261"/>
      <c r="AQ3" s="262"/>
      <c r="AR3" s="64"/>
      <c r="AS3" s="282" t="s">
        <v>1040</v>
      </c>
      <c r="AT3" s="283"/>
      <c r="AU3" s="282" t="s">
        <v>1041</v>
      </c>
      <c r="AV3" s="283"/>
      <c r="AW3" s="282" t="s">
        <v>1042</v>
      </c>
      <c r="AX3" s="283"/>
      <c r="AY3" s="64" t="s">
        <v>1043</v>
      </c>
      <c r="AZ3" s="64"/>
      <c r="BA3" s="280"/>
      <c r="BB3" s="281"/>
      <c r="BC3" s="260" t="s">
        <v>1036</v>
      </c>
      <c r="BD3" s="261"/>
      <c r="BE3" s="261"/>
      <c r="BF3" s="262"/>
      <c r="BG3" s="63"/>
      <c r="BH3" s="274"/>
      <c r="BI3" s="275"/>
      <c r="BJ3" s="275"/>
      <c r="BK3" s="276"/>
      <c r="BL3" s="63"/>
      <c r="BM3" s="263" t="s">
        <v>1044</v>
      </c>
      <c r="BN3" s="264"/>
      <c r="BO3" s="264"/>
      <c r="BP3" s="265"/>
      <c r="BQ3" s="263" t="s">
        <v>841</v>
      </c>
      <c r="BR3" s="264"/>
      <c r="BS3" s="265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/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/>
      <c r="BN56" s="141"/>
      <c r="BO56" s="141"/>
      <c r="BP56" s="238"/>
      <c r="BQ56" s="19">
        <f>IF(OR(B56="",F56=""),"*",AY56/P56)</f>
        <v>0.45555555555555527</v>
      </c>
      <c r="BR56" s="19">
        <f t="shared" si="2"/>
        <v>0</v>
      </c>
      <c r="BS56" s="242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0.42291666666666666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0.11874999999999997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0.94999999999999973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0.42291666666666666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0.11874999999999997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/>
      <c r="BN58" s="141"/>
      <c r="BO58" s="141"/>
      <c r="BP58" s="238"/>
      <c r="BQ58" s="19">
        <f>IF(OR(B58="",F58=""),"*",AY58/P58)</f>
        <v>0.94999999999999973</v>
      </c>
      <c r="BR58" s="19">
        <f t="shared" si="2"/>
        <v>0.5</v>
      </c>
      <c r="BS58" s="242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1225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1226</v>
      </c>
      <c r="BK59" s="18" t="s">
        <v>1227</v>
      </c>
      <c r="BL59" s="16"/>
      <c r="BM59" s="141" t="s">
        <v>542</v>
      </c>
      <c r="BN59" s="141" t="s">
        <v>570</v>
      </c>
      <c r="BO59" s="141" t="s">
        <v>621</v>
      </c>
      <c r="BP59" s="238" t="s">
        <v>1228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8.3333333333333329E-2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1229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/>
      <c r="AT60" s="117"/>
      <c r="AU60" s="163"/>
      <c r="AV60" s="163"/>
      <c r="AW60" s="14"/>
      <c r="AX60" s="14"/>
      <c r="AY60" s="12">
        <f>IF(D60="","*",IFERROR(IF(ISODD(COUNT(AS60:AX60)),"ERRO",SUM((AT60-AS60),(AV60-AU60),(AX60-AW60))),"ERRO"))</f>
        <v>0</v>
      </c>
      <c r="AZ60" s="189"/>
      <c r="BA60" s="11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1230</v>
      </c>
      <c r="BK60" s="18" t="s">
        <v>1230</v>
      </c>
      <c r="BL60" s="16"/>
      <c r="BM60" s="141"/>
      <c r="BN60" s="141"/>
      <c r="BO60" s="141"/>
      <c r="BP60" s="238"/>
      <c r="BQ60" s="19">
        <f>IF(OR(B60="",F60=""),"*",AY60/P60)</f>
        <v>0</v>
      </c>
      <c r="BR60" s="19">
        <f t="shared" si="2"/>
        <v>0</v>
      </c>
      <c r="BS60" s="242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1231</v>
      </c>
      <c r="BK61" s="17" t="s">
        <v>1231</v>
      </c>
      <c r="BL61" s="16"/>
      <c r="BM61" s="141" t="s">
        <v>552</v>
      </c>
      <c r="BN61" s="141" t="s">
        <v>552</v>
      </c>
      <c r="BO61" s="141" t="s">
        <v>552</v>
      </c>
      <c r="BP61" s="236" t="s">
        <v>1231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1232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1233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/>
      <c r="AT62" s="117"/>
      <c r="AU62" s="163"/>
      <c r="AV62" s="163"/>
      <c r="AW62" s="14"/>
      <c r="AX62" s="14"/>
      <c r="AY62" s="12">
        <f>IF(D62="","*",IFERROR(IF(ISODD(COUNT(AS62:AX62)),"ERRO",SUM((AT62-AS62),(AV62-AU62),(AX62-AW62))),"ERRO"))</f>
        <v>0</v>
      </c>
      <c r="AZ62" s="189"/>
      <c r="BA62" s="118">
        <v>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1234</v>
      </c>
      <c r="BK62" s="18" t="s">
        <v>1234</v>
      </c>
      <c r="BL62" s="16"/>
      <c r="BM62" s="141"/>
      <c r="BN62" s="141"/>
      <c r="BO62" s="141"/>
      <c r="BP62" s="238"/>
      <c r="BQ62" s="19">
        <f>IF(OR(B62="",F62=""),"*",AY62/P62)</f>
        <v>0</v>
      </c>
      <c r="BR62" s="19">
        <f t="shared" si="2"/>
        <v>0</v>
      </c>
      <c r="BS62" s="242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1235</v>
      </c>
      <c r="BK63" s="18" t="s">
        <v>1236</v>
      </c>
      <c r="BL63" s="16"/>
      <c r="BM63" s="141" t="s">
        <v>548</v>
      </c>
      <c r="BN63" s="141" t="s">
        <v>563</v>
      </c>
      <c r="BO63" s="141" t="s">
        <v>636</v>
      </c>
      <c r="BP63" s="238" t="s">
        <v>1236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1237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1238</v>
      </c>
      <c r="BK64" s="18" t="s">
        <v>1239</v>
      </c>
      <c r="BL64" s="16"/>
      <c r="BM64" s="141" t="s">
        <v>542</v>
      </c>
      <c r="BN64" s="141" t="s">
        <v>561</v>
      </c>
      <c r="BO64" s="141" t="s">
        <v>631</v>
      </c>
      <c r="BP64" s="250" t="s">
        <v>1239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/>
      <c r="AU65" s="163"/>
      <c r="AV65" s="163"/>
      <c r="AW65" s="14"/>
      <c r="AX65" s="14"/>
      <c r="AY65" s="12" t="str">
        <f>IF(D65="","*",IFERROR(IF(ISODD(COUNT(AS65:AX65)),"ERRO",SUM((AT65-AS65),(AV65-AU65),(AX65-AW65))),"ERRO"))</f>
        <v>ERRO</v>
      </c>
      <c r="AZ65" s="189"/>
      <c r="BA65" s="118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1240</v>
      </c>
      <c r="BK65" s="18" t="s">
        <v>1241</v>
      </c>
      <c r="BL65" s="16"/>
      <c r="BM65" s="141"/>
      <c r="BN65" s="141"/>
      <c r="BO65" s="141"/>
      <c r="BP65" s="238"/>
      <c r="BQ65" s="19" t="e">
        <f>IF(OR(B65="",F65=""),"*",AY65/P65)</f>
        <v>#VALUE!</v>
      </c>
      <c r="BR65" s="19">
        <f t="shared" si="2"/>
        <v>0</v>
      </c>
      <c r="BS65" s="242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1242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1243</v>
      </c>
      <c r="N66" s="114" t="s">
        <v>1244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1245</v>
      </c>
      <c r="W66" s="114" t="s">
        <v>1246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1245</v>
      </c>
      <c r="W67" s="114" t="s">
        <v>1247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1245</v>
      </c>
      <c r="W68" s="114" t="s">
        <v>1248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0.125</v>
      </c>
      <c r="Q69" s="114">
        <v>1932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1245</v>
      </c>
      <c r="W69" s="114" t="s">
        <v>1249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/>
      <c r="AS69" s="117"/>
      <c r="AT69" s="117"/>
      <c r="AU69" s="163"/>
      <c r="AV69" s="163"/>
      <c r="AW69" s="14"/>
      <c r="AX69" s="14"/>
      <c r="AY69" s="12">
        <f>IF(D69="","*",IFERROR(IF(ISODD(COUNT(AS69:AX69)),"ERRO",SUM((AT69-AS69),(AV69-AU69),(AX69-AW69))),"ERRO"))</f>
        <v>0</v>
      </c>
      <c r="AZ69" s="189"/>
      <c r="BA69" s="118"/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1250</v>
      </c>
      <c r="BK69" s="236" t="s">
        <v>1251</v>
      </c>
      <c r="BL69" s="16"/>
      <c r="BM69" s="141" t="s">
        <v>552</v>
      </c>
      <c r="BN69" s="141" t="s">
        <v>552</v>
      </c>
      <c r="BO69" s="141" t="s">
        <v>552</v>
      </c>
      <c r="BP69" s="238" t="s">
        <v>1252</v>
      </c>
      <c r="BQ69" s="19">
        <f>IF(OR(B69="",F69=""),"*",AY69/P69)</f>
        <v>0</v>
      </c>
      <c r="BR69" s="19">
        <f t="shared" si="2"/>
        <v>0</v>
      </c>
      <c r="BS69" s="242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1245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1253</v>
      </c>
      <c r="BK70" s="18" t="s">
        <v>1254</v>
      </c>
      <c r="BL70" s="16"/>
      <c r="BM70" s="141" t="s">
        <v>548</v>
      </c>
      <c r="BN70" s="141" t="s">
        <v>563</v>
      </c>
      <c r="BO70" s="141" t="s">
        <v>636</v>
      </c>
      <c r="BP70" s="250" t="s">
        <v>1254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1245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1253</v>
      </c>
      <c r="BK71" s="18" t="s">
        <v>1254</v>
      </c>
      <c r="BL71" s="16"/>
      <c r="BM71" s="141" t="s">
        <v>548</v>
      </c>
      <c r="BN71" s="141" t="s">
        <v>563</v>
      </c>
      <c r="BO71" s="141" t="s">
        <v>636</v>
      </c>
      <c r="BP71" s="250" t="s">
        <v>1254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1255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1256</v>
      </c>
      <c r="I72" s="155" t="s">
        <v>101</v>
      </c>
      <c r="J72" s="138">
        <v>73</v>
      </c>
      <c r="K72" s="138">
        <v>9.6999999999999993</v>
      </c>
      <c r="L72" s="114"/>
      <c r="M72" s="138" t="s">
        <v>1257</v>
      </c>
      <c r="N72" s="138" t="s">
        <v>1258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1259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1260</v>
      </c>
      <c r="BK72" s="18" t="s">
        <v>1261</v>
      </c>
      <c r="BL72" s="16"/>
      <c r="BM72" s="141" t="s">
        <v>549</v>
      </c>
      <c r="BN72" s="141" t="s">
        <v>0</v>
      </c>
      <c r="BO72" s="141" t="s">
        <v>650</v>
      </c>
      <c r="BP72" s="250" t="s">
        <v>1261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1262</v>
      </c>
      <c r="BK73" s="18" t="s">
        <v>1263</v>
      </c>
      <c r="BL73" s="16"/>
      <c r="BM73" s="141" t="s">
        <v>542</v>
      </c>
      <c r="BN73" s="141" t="s">
        <v>570</v>
      </c>
      <c r="BO73" s="141" t="s">
        <v>680</v>
      </c>
      <c r="BP73" s="238" t="s">
        <v>1264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1265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1266</v>
      </c>
      <c r="BK74" s="18" t="s">
        <v>1267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1268</v>
      </c>
      <c r="BK75" s="17" t="s">
        <v>1268</v>
      </c>
      <c r="BL75" s="16"/>
      <c r="BM75" s="141" t="s">
        <v>538</v>
      </c>
      <c r="BN75" s="141" t="s">
        <v>567</v>
      </c>
      <c r="BO75" s="141" t="s">
        <v>654</v>
      </c>
      <c r="BP75" s="17" t="s">
        <v>1268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/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1268</v>
      </c>
      <c r="BK76" s="17" t="s">
        <v>1268</v>
      </c>
      <c r="BL76" s="16"/>
      <c r="BM76" s="141" t="s">
        <v>538</v>
      </c>
      <c r="BN76" s="141" t="s">
        <v>567</v>
      </c>
      <c r="BO76" s="141" t="s">
        <v>654</v>
      </c>
      <c r="BP76" s="17" t="s">
        <v>1268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1269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1270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1231</v>
      </c>
      <c r="BK77" s="17" t="s">
        <v>1231</v>
      </c>
      <c r="BL77" s="16"/>
      <c r="BM77" s="141" t="s">
        <v>552</v>
      </c>
      <c r="BN77" s="141" t="s">
        <v>552</v>
      </c>
      <c r="BO77" s="141" t="s">
        <v>552</v>
      </c>
      <c r="BP77" s="17" t="s">
        <v>1231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1271</v>
      </c>
      <c r="I78" s="196" t="s">
        <v>1271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1270</v>
      </c>
      <c r="W78" s="114" t="s">
        <v>1272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1231</v>
      </c>
      <c r="BK78" s="17" t="s">
        <v>1231</v>
      </c>
      <c r="BL78" s="16"/>
      <c r="BM78" s="141" t="s">
        <v>552</v>
      </c>
      <c r="BN78" s="141" t="s">
        <v>552</v>
      </c>
      <c r="BO78" s="141" t="s">
        <v>552</v>
      </c>
      <c r="BP78" s="17" t="s">
        <v>1231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1273</v>
      </c>
      <c r="BK80" s="236" t="s">
        <v>1273</v>
      </c>
      <c r="BL80" s="16"/>
      <c r="BM80" s="141" t="s">
        <v>548</v>
      </c>
      <c r="BN80" s="141" t="s">
        <v>563</v>
      </c>
      <c r="BO80" s="141" t="s">
        <v>636</v>
      </c>
      <c r="BP80" s="238" t="s">
        <v>1274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1275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1276</v>
      </c>
      <c r="BK81" s="17" t="s">
        <v>1276</v>
      </c>
      <c r="BL81" s="16"/>
      <c r="BM81" s="141" t="s">
        <v>535</v>
      </c>
      <c r="BN81" s="141" t="s">
        <v>0</v>
      </c>
      <c r="BO81" s="141" t="s">
        <v>620</v>
      </c>
      <c r="BP81" s="238" t="s">
        <v>1277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1278</v>
      </c>
      <c r="I82" s="155" t="s">
        <v>1278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1279</v>
      </c>
      <c r="W82" s="114" t="s">
        <v>1194</v>
      </c>
      <c r="X82" s="113" t="s">
        <v>522</v>
      </c>
      <c r="Y82" s="140"/>
      <c r="Z82" s="113" t="s">
        <v>527</v>
      </c>
      <c r="AA82" s="114" t="s">
        <v>1280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1281</v>
      </c>
      <c r="W83" s="114" t="s">
        <v>1282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1283</v>
      </c>
      <c r="BK83" s="17" t="s">
        <v>1284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/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1285</v>
      </c>
      <c r="X89" s="113" t="s">
        <v>522</v>
      </c>
      <c r="Y89" s="140"/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/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301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1255</v>
      </c>
      <c r="E92" s="302"/>
      <c r="F92" s="13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303">
        <v>204.76499999999999</v>
      </c>
      <c r="L92" s="114">
        <v>306.72899999999998</v>
      </c>
      <c r="M92" s="138" t="s">
        <v>1286</v>
      </c>
      <c r="N92" s="138" t="s">
        <v>1287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30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30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1288</v>
      </c>
      <c r="X92" s="113" t="s">
        <v>516</v>
      </c>
      <c r="Y92" s="140"/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305">
        <f>IF(BS_CONTROLE[[#This Row],[SUB]]=0, "-", BS_CONTROLE[[#This Row],[SUB]])</f>
        <v>73</v>
      </c>
      <c r="AP92" s="114">
        <f>BS_CONTROLE[[#This Row],[KM - Inicio]]</f>
        <v>204.76499999999999</v>
      </c>
      <c r="AQ92" s="305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306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306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307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1232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/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/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1237</v>
      </c>
      <c r="X95" s="113" t="s">
        <v>522</v>
      </c>
      <c r="Y95" s="140"/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/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1289</v>
      </c>
      <c r="W99" s="114" t="s">
        <v>1285</v>
      </c>
      <c r="X99" s="113" t="s">
        <v>522</v>
      </c>
      <c r="Y99" s="140"/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1290</v>
      </c>
      <c r="W100" s="114" t="s">
        <v>1285</v>
      </c>
      <c r="X100" s="113" t="s">
        <v>522</v>
      </c>
      <c r="Y100" s="140"/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1285</v>
      </c>
      <c r="X101" s="113" t="s">
        <v>522</v>
      </c>
      <c r="Y101" s="140"/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/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1268</v>
      </c>
      <c r="BK103" s="236" t="s">
        <v>1268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1268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/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1268</v>
      </c>
      <c r="BK104" s="236" t="s">
        <v>1268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1268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1269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1270</v>
      </c>
      <c r="W106" s="114" t="s">
        <v>1222</v>
      </c>
      <c r="X106" s="113" t="s">
        <v>522</v>
      </c>
      <c r="Y106" s="140"/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1271</v>
      </c>
      <c r="I107" s="196" t="s">
        <v>1271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1270</v>
      </c>
      <c r="W107" s="114" t="s">
        <v>1272</v>
      </c>
      <c r="X107" s="113" t="s">
        <v>522</v>
      </c>
      <c r="Y107" s="140"/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/>
      <c r="Z109" s="113"/>
      <c r="AA109" s="114" t="s">
        <v>1275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>E4645995</v>
      </c>
      <c r="B110" s="152">
        <v>45995</v>
      </c>
      <c r="C110" s="153">
        <f>IF(BS_CONTROLE[[#This Row],[DATA]]="","",WEEKNUM(BS_CONTROLE[[#This Row],[DATA]]))</f>
        <v>49</v>
      </c>
      <c r="D110" s="158" t="s">
        <v>843</v>
      </c>
      <c r="E110" s="232">
        <v>99</v>
      </c>
      <c r="F110" s="220" t="s">
        <v>759</v>
      </c>
      <c r="G110" s="174" t="str">
        <f>IF(D110="","*",VLOOKUP(F110,BS_ATIVIDADE[#Data],3,FALSE))</f>
        <v>TRILHEIRO - DESCARGA</v>
      </c>
      <c r="H110" s="196" t="s">
        <v>1291</v>
      </c>
      <c r="I110" s="155" t="s">
        <v>1291</v>
      </c>
      <c r="J110" s="138">
        <v>68</v>
      </c>
      <c r="K110" s="138">
        <v>71.709999999999994</v>
      </c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0" s="115">
        <v>0.375</v>
      </c>
      <c r="P110" s="115">
        <v>4.1666666666666664E-2</v>
      </c>
      <c r="Q110" s="114">
        <v>936</v>
      </c>
      <c r="R110" s="10" t="str">
        <f>IFERROR(_xlfn.XLOOKUP(F110, BS_ATIVIDADE[ATIVIDADE],BS_ATIVIDADE[UNIDADE] ), "*")</f>
        <v>M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0" s="114" t="s">
        <v>1193</v>
      </c>
      <c r="W110" s="114" t="s">
        <v>1292</v>
      </c>
      <c r="X110" s="113" t="s">
        <v>522</v>
      </c>
      <c r="Y110" s="140"/>
      <c r="Z110" s="113"/>
      <c r="AA110" s="161">
        <v>2</v>
      </c>
      <c r="AB110" s="162" t="s">
        <v>524</v>
      </c>
      <c r="AC110" s="162" t="s">
        <v>519</v>
      </c>
      <c r="AD110" s="187">
        <v>0.33333333333333331</v>
      </c>
      <c r="AE110" s="161">
        <v>7683</v>
      </c>
      <c r="AF110" s="161">
        <v>9298</v>
      </c>
      <c r="AG110" s="138" t="s">
        <v>520</v>
      </c>
      <c r="AH110" s="15"/>
      <c r="AI110" s="13" t="str">
        <f>IF(BS_CONTROLE[[#This Row],[Atividade]]=0, "-", BS_CONTROLE[[#This Row],[Atividade]])</f>
        <v>TRILHEIRO - DESCARGA</v>
      </c>
      <c r="AJ110" s="9" t="str">
        <f>IF(BS_CONTROLE[[#This Row],[Atividade]]=0, "-", BS_CONTROLE[[#This Row],[Atividade]])</f>
        <v>TRILHEIRO - DESCARGA</v>
      </c>
      <c r="AK110" s="32" t="str">
        <f>BS_CONTROLE[[#This Row],[Local - Partida]]</f>
        <v>ZBV3</v>
      </c>
      <c r="AL110" s="32" t="str">
        <f>BS_CONTROLE[[#This Row],[Local - Encerramento]]</f>
        <v>ZBV3</v>
      </c>
      <c r="AM110" s="114" t="str">
        <f>IF(BS_CONTROLE[[#This Row],[Entre - Estações]]=0, "-", BS_CONTROLE[[#This Row],[Entre - Estações]])</f>
        <v>ZSU-ZNO</v>
      </c>
      <c r="AN110" s="114" t="str">
        <f>IF(BS_CONTROLE[[#This Row],[SB]]=0, "-", BS_CONTROLE[[#This Row],[SB]])</f>
        <v>K70K74</v>
      </c>
      <c r="AO110" s="114">
        <f>IF(BS_CONTROLE[[#This Row],[SUB]]=0, "-", BS_CONTROLE[[#This Row],[SUB]])</f>
        <v>68</v>
      </c>
      <c r="AP110" s="114">
        <f>BS_CONTROLE[[#This Row],[KM - Inicio]]</f>
        <v>71.709999999999994</v>
      </c>
      <c r="AQ110" s="114">
        <f>BS_CONTROLE[[#This Row],[KM - Inicio]]</f>
        <v>71.709999999999994</v>
      </c>
      <c r="AR110" s="117"/>
      <c r="AS110" s="117"/>
      <c r="AT110" s="117"/>
      <c r="AU110" s="163"/>
      <c r="AV110" s="163"/>
      <c r="AW110" s="14"/>
      <c r="AX110" s="14"/>
      <c r="AY110" s="12">
        <f>IF(D110="","*",IFERROR(IF(ISODD(COUNT(AS110:AX110)),"ERRO",SUM((AT110-AS110),(AV110-AU110),(AX110-AW110))),"ERRO"))</f>
        <v>0</v>
      </c>
      <c r="AZ110" s="189"/>
      <c r="BA110" s="118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0" s="184" t="str">
        <f>BS_CONTROLE[[#This Row],[Responsavel pelo boletim]]</f>
        <v>PCM</v>
      </c>
      <c r="BG110" s="235" t="str">
        <f>BS_CONTROLE[[#This Row],[Responsavel pelo boletim]]</f>
        <v>PCM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>
        <f>IF(OR(B110="",F110=""),"*",AY110/P110)</f>
        <v>0</v>
      </c>
      <c r="BR110" s="19">
        <f t="shared" si="9"/>
        <v>0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0:Z192 Y98:Z102 Y87:Y93 Z86:Z97">
    <cfRule type="cellIs" dxfId="486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0:Z192 Y98:Z102 Y87:Y93 Z86:Z97">
    <cfRule type="cellIs" dxfId="485" priority="975" operator="equal">
      <formula>"NÃO"</formula>
    </cfRule>
    <cfRule type="cellIs" dxfId="484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83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82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81" priority="43392" operator="equal">
      <formula>"*"</formula>
    </cfRule>
    <cfRule type="cellIs" dxfId="480" priority="43393" operator="greaterThanOrEqual">
      <formula>1</formula>
    </cfRule>
    <cfRule type="cellIs" dxfId="479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8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65:BP69 BP73:BP74 BP90 BP62:BP63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7" priority="813" operator="equal">
      <formula>"OPORTUNIDADE"</formula>
    </cfRule>
  </conditionalFormatting>
  <conditionalFormatting sqref="Z193">
    <cfRule type="cellIs" dxfId="476" priority="811" operator="equal">
      <formula>"NÃO"</formula>
    </cfRule>
    <cfRule type="cellIs" dxfId="475" priority="812" operator="equal">
      <formula>"SIM"</formula>
    </cfRule>
  </conditionalFormatting>
  <conditionalFormatting sqref="Z195">
    <cfRule type="cellIs" dxfId="474" priority="810" operator="equal">
      <formula>"OPORTUNIDADE"</formula>
    </cfRule>
  </conditionalFormatting>
  <conditionalFormatting sqref="Z195">
    <cfRule type="cellIs" dxfId="473" priority="808" operator="equal">
      <formula>"NÃO"</formula>
    </cfRule>
    <cfRule type="cellIs" dxfId="472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71" priority="803" operator="equal">
      <formula>"OPORTUNIDADE"</formula>
    </cfRule>
  </conditionalFormatting>
  <conditionalFormatting sqref="Y193">
    <cfRule type="cellIs" dxfId="470" priority="801" operator="equal">
      <formula>"NÃO"</formula>
    </cfRule>
    <cfRule type="cellIs" dxfId="469" priority="802" operator="equal">
      <formula>"SIM"</formula>
    </cfRule>
  </conditionalFormatting>
  <conditionalFormatting sqref="Y195">
    <cfRule type="cellIs" dxfId="468" priority="800" operator="equal">
      <formula>"OPORTUNIDADE"</formula>
    </cfRule>
  </conditionalFormatting>
  <conditionalFormatting sqref="Y195">
    <cfRule type="cellIs" dxfId="467" priority="798" operator="equal">
      <formula>"NÃO"</formula>
    </cfRule>
    <cfRule type="cellIs" dxfId="466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5" priority="749" operator="equal">
      <formula>"OPORTUNIDADE"</formula>
    </cfRule>
  </conditionalFormatting>
  <conditionalFormatting sqref="Z212">
    <cfRule type="cellIs" dxfId="464" priority="747" operator="equal">
      <formula>"NÃO"</formula>
    </cfRule>
    <cfRule type="cellIs" dxfId="463" priority="748" operator="equal">
      <formula>"SIM"</formula>
    </cfRule>
  </conditionalFormatting>
  <conditionalFormatting sqref="Y212:Y216">
    <cfRule type="cellIs" dxfId="462" priority="746" operator="equal">
      <formula>"OPORTUNIDADE"</formula>
    </cfRule>
  </conditionalFormatting>
  <conditionalFormatting sqref="Y212:Y216">
    <cfRule type="cellIs" dxfId="461" priority="744" operator="equal">
      <formula>"NÃO"</formula>
    </cfRule>
    <cfRule type="cellIs" dxfId="460" priority="745" operator="equal">
      <formula>"SIM"</formula>
    </cfRule>
  </conditionalFormatting>
  <conditionalFormatting sqref="Y210">
    <cfRule type="cellIs" dxfId="459" priority="743" operator="equal">
      <formula>"OPORTUNIDADE"</formula>
    </cfRule>
  </conditionalFormatting>
  <conditionalFormatting sqref="Y210">
    <cfRule type="cellIs" dxfId="458" priority="741" operator="equal">
      <formula>"NÃO"</formula>
    </cfRule>
    <cfRule type="cellIs" dxfId="457" priority="742" operator="equal">
      <formula>"SIM"</formula>
    </cfRule>
  </conditionalFormatting>
  <conditionalFormatting sqref="Y209">
    <cfRule type="cellIs" dxfId="456" priority="740" operator="equal">
      <formula>"OPORTUNIDADE"</formula>
    </cfRule>
  </conditionalFormatting>
  <conditionalFormatting sqref="Y209">
    <cfRule type="cellIs" dxfId="455" priority="738" operator="equal">
      <formula>"NÃO"</formula>
    </cfRule>
    <cfRule type="cellIs" dxfId="454" priority="739" operator="equal">
      <formula>"SIM"</formula>
    </cfRule>
  </conditionalFormatting>
  <conditionalFormatting sqref="Y208">
    <cfRule type="cellIs" dxfId="453" priority="737" operator="equal">
      <formula>"OPORTUNIDADE"</formula>
    </cfRule>
  </conditionalFormatting>
  <conditionalFormatting sqref="Y208">
    <cfRule type="cellIs" dxfId="452" priority="735" operator="equal">
      <formula>"NÃO"</formula>
    </cfRule>
    <cfRule type="cellIs" dxfId="451" priority="736" operator="equal">
      <formula>"SIM"</formula>
    </cfRule>
  </conditionalFormatting>
  <conditionalFormatting sqref="Y207">
    <cfRule type="cellIs" dxfId="450" priority="734" operator="equal">
      <formula>"OPORTUNIDADE"</formula>
    </cfRule>
  </conditionalFormatting>
  <conditionalFormatting sqref="Y207">
    <cfRule type="cellIs" dxfId="449" priority="732" operator="equal">
      <formula>"NÃO"</formula>
    </cfRule>
    <cfRule type="cellIs" dxfId="448" priority="733" operator="equal">
      <formula>"SIM"</formula>
    </cfRule>
  </conditionalFormatting>
  <conditionalFormatting sqref="Y206">
    <cfRule type="cellIs" dxfId="447" priority="731" operator="equal">
      <formula>"OPORTUNIDADE"</formula>
    </cfRule>
  </conditionalFormatting>
  <conditionalFormatting sqref="Y206">
    <cfRule type="cellIs" dxfId="446" priority="729" operator="equal">
      <formula>"NÃO"</formula>
    </cfRule>
    <cfRule type="cellIs" dxfId="445" priority="730" operator="equal">
      <formula>"SIM"</formula>
    </cfRule>
  </conditionalFormatting>
  <conditionalFormatting sqref="Y205">
    <cfRule type="cellIs" dxfId="444" priority="728" operator="equal">
      <formula>"OPORTUNIDADE"</formula>
    </cfRule>
  </conditionalFormatting>
  <conditionalFormatting sqref="Y205">
    <cfRule type="cellIs" dxfId="443" priority="726" operator="equal">
      <formula>"NÃO"</formula>
    </cfRule>
    <cfRule type="cellIs" dxfId="442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41" priority="714" operator="equal">
      <formula>"OPORTUNIDADE"</formula>
    </cfRule>
  </conditionalFormatting>
  <conditionalFormatting sqref="Y223">
    <cfRule type="cellIs" dxfId="440" priority="712" operator="equal">
      <formula>"NÃO"</formula>
    </cfRule>
    <cfRule type="cellIs" dxfId="439" priority="713" operator="equal">
      <formula>"SIM"</formula>
    </cfRule>
  </conditionalFormatting>
  <conditionalFormatting sqref="Y231">
    <cfRule type="cellIs" dxfId="438" priority="708" operator="equal">
      <formula>"OPORTUNIDADE"</formula>
    </cfRule>
  </conditionalFormatting>
  <conditionalFormatting sqref="Y231">
    <cfRule type="cellIs" dxfId="437" priority="706" operator="equal">
      <formula>"NÃO"</formula>
    </cfRule>
    <cfRule type="cellIs" dxfId="436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35" priority="689" operator="equal">
      <formula>"OPORTUNIDADE"</formula>
    </cfRule>
  </conditionalFormatting>
  <conditionalFormatting sqref="Y243:Z243">
    <cfRule type="cellIs" dxfId="434" priority="687" operator="equal">
      <formula>"NÃO"</formula>
    </cfRule>
    <cfRule type="cellIs" dxfId="433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32" priority="682" operator="equal">
      <formula>"OPORTUNIDADE"</formula>
    </cfRule>
  </conditionalFormatting>
  <conditionalFormatting sqref="Z240">
    <cfRule type="cellIs" dxfId="431" priority="680" operator="equal">
      <formula>"NÃO"</formula>
    </cfRule>
    <cfRule type="cellIs" dxfId="430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9" priority="631" operator="equal">
      <formula>"OPORTUNIDADE"</formula>
    </cfRule>
  </conditionalFormatting>
  <conditionalFormatting sqref="Y6:Y7">
    <cfRule type="cellIs" dxfId="428" priority="629" operator="equal">
      <formula>"NÃO"</formula>
    </cfRule>
    <cfRule type="cellIs" dxfId="427" priority="630" operator="equal">
      <formula>"SIM"</formula>
    </cfRule>
  </conditionalFormatting>
  <conditionalFormatting sqref="Z7">
    <cfRule type="cellIs" dxfId="426" priority="615" operator="equal">
      <formula>"OPORTUNIDADE"</formula>
    </cfRule>
  </conditionalFormatting>
  <conditionalFormatting sqref="Z7">
    <cfRule type="cellIs" dxfId="425" priority="613" operator="equal">
      <formula>"NÃO"</formula>
    </cfRule>
    <cfRule type="cellIs" dxfId="424" priority="614" operator="equal">
      <formula>"SIM"</formula>
    </cfRule>
  </conditionalFormatting>
  <conditionalFormatting sqref="AZ7">
    <cfRule type="expression" dxfId="423" priority="625">
      <formula>#REF!=1</formula>
    </cfRule>
  </conditionalFormatting>
  <conditionalFormatting sqref="BE7 U7">
    <cfRule type="cellIs" dxfId="422" priority="624" operator="equal">
      <formula>"ERRO"</formula>
    </cfRule>
  </conditionalFormatting>
  <conditionalFormatting sqref="BP7">
    <cfRule type="cellIs" dxfId="421" priority="619" operator="equal">
      <formula>"Produção e Intervalo"</formula>
    </cfRule>
    <cfRule type="cellIs" dxfId="420" priority="620" operator="equal">
      <formula>"Aderente"</formula>
    </cfRule>
    <cfRule type="cellIs" dxfId="419" priority="621" operator="equal">
      <formula>"Intervalo"</formula>
    </cfRule>
    <cfRule type="cellIs" dxfId="418" priority="622" operator="equal">
      <formula>"Produção"</formula>
    </cfRule>
    <cfRule type="cellIs" dxfId="417" priority="623" operator="equal">
      <formula>"ERRO"</formula>
    </cfRule>
  </conditionalFormatting>
  <conditionalFormatting sqref="BQ7:BR7">
    <cfRule type="cellIs" dxfId="416" priority="616" operator="equal">
      <formula>"*"</formula>
    </cfRule>
    <cfRule type="cellIs" dxfId="415" priority="617" operator="greaterThanOrEqual">
      <formula>1</formula>
    </cfRule>
    <cfRule type="cellIs" dxfId="414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13" priority="597" operator="equal">
      <formula>"OPORTUNIDADE"</formula>
    </cfRule>
  </conditionalFormatting>
  <conditionalFormatting sqref="Z6">
    <cfRule type="cellIs" dxfId="412" priority="595" operator="equal">
      <formula>"NÃO"</formula>
    </cfRule>
    <cfRule type="cellIs" dxfId="411" priority="596" operator="equal">
      <formula>"SIM"</formula>
    </cfRule>
  </conditionalFormatting>
  <conditionalFormatting sqref="AZ6">
    <cfRule type="expression" dxfId="410" priority="607">
      <formula>#REF!=1</formula>
    </cfRule>
  </conditionalFormatting>
  <conditionalFormatting sqref="U6 BE6 AY6:AY124">
    <cfRule type="cellIs" dxfId="409" priority="606" operator="equal">
      <formula>"ERRO"</formula>
    </cfRule>
  </conditionalFormatting>
  <conditionalFormatting sqref="BP6">
    <cfRule type="cellIs" dxfId="408" priority="601" operator="equal">
      <formula>"Produção e Intervalo"</formula>
    </cfRule>
    <cfRule type="cellIs" dxfId="407" priority="602" operator="equal">
      <formula>"Aderente"</formula>
    </cfRule>
    <cfRule type="cellIs" dxfId="406" priority="603" operator="equal">
      <formula>"Intervalo"</formula>
    </cfRule>
    <cfRule type="cellIs" dxfId="405" priority="604" operator="equal">
      <formula>"Produção"</formula>
    </cfRule>
    <cfRule type="cellIs" dxfId="404" priority="605" operator="equal">
      <formula>"ERRO"</formula>
    </cfRule>
  </conditionalFormatting>
  <conditionalFormatting sqref="BQ6:BR6">
    <cfRule type="cellIs" dxfId="403" priority="598" operator="equal">
      <formula>"*"</formula>
    </cfRule>
    <cfRule type="cellIs" dxfId="402" priority="599" operator="greaterThanOrEqual">
      <formula>1</formula>
    </cfRule>
    <cfRule type="cellIs" dxfId="401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400" priority="579" operator="equal">
      <formula>"OPORTUNIDADE"</formula>
    </cfRule>
  </conditionalFormatting>
  <conditionalFormatting sqref="Z8">
    <cfRule type="cellIs" dxfId="399" priority="577" operator="equal">
      <formula>"NÃO"</formula>
    </cfRule>
    <cfRule type="cellIs" dxfId="398" priority="578" operator="equal">
      <formula>"SIM"</formula>
    </cfRule>
  </conditionalFormatting>
  <conditionalFormatting sqref="AZ8">
    <cfRule type="expression" dxfId="397" priority="589">
      <formula>#REF!=1</formula>
    </cfRule>
  </conditionalFormatting>
  <conditionalFormatting sqref="BE8 U8">
    <cfRule type="cellIs" dxfId="396" priority="588" operator="equal">
      <formula>"ERRO"</formula>
    </cfRule>
  </conditionalFormatting>
  <conditionalFormatting sqref="BP8">
    <cfRule type="cellIs" dxfId="395" priority="583" operator="equal">
      <formula>"Produção e Intervalo"</formula>
    </cfRule>
    <cfRule type="cellIs" dxfId="394" priority="584" operator="equal">
      <formula>"Aderente"</formula>
    </cfRule>
    <cfRule type="cellIs" dxfId="393" priority="585" operator="equal">
      <formula>"Intervalo"</formula>
    </cfRule>
    <cfRule type="cellIs" dxfId="392" priority="586" operator="equal">
      <formula>"Produção"</formula>
    </cfRule>
    <cfRule type="cellIs" dxfId="391" priority="587" operator="equal">
      <formula>"ERRO"</formula>
    </cfRule>
  </conditionalFormatting>
  <conditionalFormatting sqref="BQ8:BR8 BQ9:BQ806">
    <cfRule type="cellIs" dxfId="390" priority="580" operator="equal">
      <formula>"*"</formula>
    </cfRule>
    <cfRule type="cellIs" dxfId="389" priority="581" operator="greaterThanOrEqual">
      <formula>1</formula>
    </cfRule>
    <cfRule type="cellIs" dxfId="388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7" priority="575" operator="equal">
      <formula>"OPORTUNIDADE"</formula>
    </cfRule>
  </conditionalFormatting>
  <conditionalFormatting sqref="Y8">
    <cfRule type="cellIs" dxfId="386" priority="573" operator="equal">
      <formula>"NÃO"</formula>
    </cfRule>
    <cfRule type="cellIs" dxfId="385" priority="574" operator="equal">
      <formula>"SIM"</formula>
    </cfRule>
  </conditionalFormatting>
  <conditionalFormatting sqref="Z12">
    <cfRule type="cellIs" dxfId="384" priority="559" operator="equal">
      <formula>"OPORTUNIDADE"</formula>
    </cfRule>
  </conditionalFormatting>
  <conditionalFormatting sqref="Z12">
    <cfRule type="cellIs" dxfId="383" priority="557" operator="equal">
      <formula>"NÃO"</formula>
    </cfRule>
    <cfRule type="cellIs" dxfId="382" priority="558" operator="equal">
      <formula>"SIM"</formula>
    </cfRule>
  </conditionalFormatting>
  <conditionalFormatting sqref="AZ12">
    <cfRule type="expression" dxfId="381" priority="569">
      <formula>#REF!=1</formula>
    </cfRule>
  </conditionalFormatting>
  <conditionalFormatting sqref="U12 BE12">
    <cfRule type="cellIs" dxfId="380" priority="568" operator="equal">
      <formula>"ERRO"</formula>
    </cfRule>
  </conditionalFormatting>
  <conditionalFormatting sqref="BP12">
    <cfRule type="cellIs" dxfId="379" priority="563" operator="equal">
      <formula>"Produção e Intervalo"</formula>
    </cfRule>
    <cfRule type="cellIs" dxfId="378" priority="564" operator="equal">
      <formula>"Aderente"</formula>
    </cfRule>
    <cfRule type="cellIs" dxfId="377" priority="565" operator="equal">
      <formula>"Intervalo"</formula>
    </cfRule>
    <cfRule type="cellIs" dxfId="376" priority="566" operator="equal">
      <formula>"Produção"</formula>
    </cfRule>
    <cfRule type="cellIs" dxfId="375" priority="567" operator="equal">
      <formula>"ERRO"</formula>
    </cfRule>
  </conditionalFormatting>
  <conditionalFormatting sqref="BR12">
    <cfRule type="cellIs" dxfId="374" priority="560" operator="equal">
      <formula>"*"</formula>
    </cfRule>
    <cfRule type="cellIs" dxfId="373" priority="561" operator="greaterThanOrEqual">
      <formula>1</formula>
    </cfRule>
    <cfRule type="cellIs" dxfId="372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71" priority="554" operator="equal">
      <formula>"OPORTUNIDADE"</formula>
    </cfRule>
  </conditionalFormatting>
  <conditionalFormatting sqref="Y12">
    <cfRule type="cellIs" dxfId="370" priority="552" operator="equal">
      <formula>"NÃO"</formula>
    </cfRule>
    <cfRule type="cellIs" dxfId="369" priority="553" operator="equal">
      <formula>"SIM"</formula>
    </cfRule>
  </conditionalFormatting>
  <conditionalFormatting sqref="Z30">
    <cfRule type="cellIs" dxfId="368" priority="537" operator="equal">
      <formula>"OPORTUNIDADE"</formula>
    </cfRule>
  </conditionalFormatting>
  <conditionalFormatting sqref="Z30">
    <cfRule type="cellIs" dxfId="367" priority="535" operator="equal">
      <formula>"NÃO"</formula>
    </cfRule>
    <cfRule type="cellIs" dxfId="366" priority="536" operator="equal">
      <formula>"SIM"</formula>
    </cfRule>
  </conditionalFormatting>
  <conditionalFormatting sqref="AZ30">
    <cfRule type="expression" dxfId="365" priority="547">
      <formula>#REF!=1</formula>
    </cfRule>
  </conditionalFormatting>
  <conditionalFormatting sqref="U30 BE30">
    <cfRule type="cellIs" dxfId="364" priority="546" operator="equal">
      <formula>"ERRO"</formula>
    </cfRule>
  </conditionalFormatting>
  <conditionalFormatting sqref="BP30">
    <cfRule type="cellIs" dxfId="363" priority="541" operator="equal">
      <formula>"Produção e Intervalo"</formula>
    </cfRule>
    <cfRule type="cellIs" dxfId="362" priority="542" operator="equal">
      <formula>"Aderente"</formula>
    </cfRule>
    <cfRule type="cellIs" dxfId="361" priority="543" operator="equal">
      <formula>"Intervalo"</formula>
    </cfRule>
    <cfRule type="cellIs" dxfId="360" priority="544" operator="equal">
      <formula>"Produção"</formula>
    </cfRule>
    <cfRule type="cellIs" dxfId="359" priority="545" operator="equal">
      <formula>"ERRO"</formula>
    </cfRule>
  </conditionalFormatting>
  <conditionalFormatting sqref="BR30">
    <cfRule type="cellIs" dxfId="358" priority="538" operator="equal">
      <formula>"*"</formula>
    </cfRule>
    <cfRule type="cellIs" dxfId="357" priority="539" operator="greaterThanOrEqual">
      <formula>1</formula>
    </cfRule>
    <cfRule type="cellIs" dxfId="356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55" priority="520" operator="equal">
      <formula>"OPORTUNIDADE"</formula>
    </cfRule>
  </conditionalFormatting>
  <conditionalFormatting sqref="Z29">
    <cfRule type="cellIs" dxfId="354" priority="518" operator="equal">
      <formula>"NÃO"</formula>
    </cfRule>
    <cfRule type="cellIs" dxfId="353" priority="519" operator="equal">
      <formula>"SIM"</formula>
    </cfRule>
  </conditionalFormatting>
  <conditionalFormatting sqref="AZ29">
    <cfRule type="expression" dxfId="352" priority="530">
      <formula>#REF!=1</formula>
    </cfRule>
  </conditionalFormatting>
  <conditionalFormatting sqref="U29 BE29">
    <cfRule type="cellIs" dxfId="351" priority="529" operator="equal">
      <formula>"ERRO"</formula>
    </cfRule>
  </conditionalFormatting>
  <conditionalFormatting sqref="BP29">
    <cfRule type="cellIs" dxfId="350" priority="524" operator="equal">
      <formula>"Produção e Intervalo"</formula>
    </cfRule>
    <cfRule type="cellIs" dxfId="349" priority="525" operator="equal">
      <formula>"Aderente"</formula>
    </cfRule>
    <cfRule type="cellIs" dxfId="348" priority="526" operator="equal">
      <formula>"Intervalo"</formula>
    </cfRule>
    <cfRule type="cellIs" dxfId="347" priority="527" operator="equal">
      <formula>"Produção"</formula>
    </cfRule>
    <cfRule type="cellIs" dxfId="346" priority="528" operator="equal">
      <formula>"ERRO"</formula>
    </cfRule>
  </conditionalFormatting>
  <conditionalFormatting sqref="BR29">
    <cfRule type="cellIs" dxfId="345" priority="521" operator="equal">
      <formula>"*"</formula>
    </cfRule>
    <cfRule type="cellIs" dxfId="344" priority="522" operator="greaterThanOrEqual">
      <formula>1</formula>
    </cfRule>
    <cfRule type="cellIs" dxfId="343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42" priority="514" operator="equal">
      <formula>"OPORTUNIDADE"</formula>
    </cfRule>
  </conditionalFormatting>
  <conditionalFormatting sqref="Y29:Y30">
    <cfRule type="cellIs" dxfId="341" priority="512" operator="equal">
      <formula>"NÃO"</formula>
    </cfRule>
    <cfRule type="cellIs" dxfId="340" priority="513" operator="equal">
      <formula>"SIM"</formula>
    </cfRule>
  </conditionalFormatting>
  <conditionalFormatting sqref="Z31">
    <cfRule type="cellIs" dxfId="339" priority="499" operator="equal">
      <formula>"OPORTUNIDADE"</formula>
    </cfRule>
  </conditionalFormatting>
  <conditionalFormatting sqref="Z31">
    <cfRule type="cellIs" dxfId="338" priority="497" operator="equal">
      <formula>"NÃO"</formula>
    </cfRule>
    <cfRule type="cellIs" dxfId="337" priority="498" operator="equal">
      <formula>"SIM"</formula>
    </cfRule>
  </conditionalFormatting>
  <conditionalFormatting sqref="AZ31">
    <cfRule type="expression" dxfId="336" priority="509">
      <formula>#REF!=1</formula>
    </cfRule>
  </conditionalFormatting>
  <conditionalFormatting sqref="BE31 U31">
    <cfRule type="cellIs" dxfId="335" priority="508" operator="equal">
      <formula>"ERRO"</formula>
    </cfRule>
  </conditionalFormatting>
  <conditionalFormatting sqref="BR31">
    <cfRule type="cellIs" dxfId="334" priority="500" operator="equal">
      <formula>"*"</formula>
    </cfRule>
    <cfRule type="cellIs" dxfId="333" priority="501" operator="greaterThanOrEqual">
      <formula>1</formula>
    </cfRule>
    <cfRule type="cellIs" dxfId="332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31" priority="489" operator="equal">
      <formula>"OPORTUNIDADE"</formula>
    </cfRule>
  </conditionalFormatting>
  <conditionalFormatting sqref="Y31:Y33">
    <cfRule type="cellIs" dxfId="330" priority="487" operator="equal">
      <formula>"NÃO"</formula>
    </cfRule>
    <cfRule type="cellIs" dxfId="329" priority="488" operator="equal">
      <formula>"SIM"</formula>
    </cfRule>
  </conditionalFormatting>
  <conditionalFormatting sqref="Y15:Z15">
    <cfRule type="cellIs" dxfId="328" priority="470" operator="equal">
      <formula>"OPORTUNIDADE"</formula>
    </cfRule>
  </conditionalFormatting>
  <conditionalFormatting sqref="Y15:Z15">
    <cfRule type="cellIs" dxfId="327" priority="468" operator="equal">
      <formula>"NÃO"</formula>
    </cfRule>
    <cfRule type="cellIs" dxfId="326" priority="469" operator="equal">
      <formula>"SIM"</formula>
    </cfRule>
  </conditionalFormatting>
  <conditionalFormatting sqref="AZ15">
    <cfRule type="expression" dxfId="325" priority="480">
      <formula>#REF!=1</formula>
    </cfRule>
  </conditionalFormatting>
  <conditionalFormatting sqref="U15 BE15">
    <cfRule type="cellIs" dxfId="324" priority="479" operator="equal">
      <formula>"ERRO"</formula>
    </cfRule>
  </conditionalFormatting>
  <conditionalFormatting sqref="BR15">
    <cfRule type="cellIs" dxfId="323" priority="471" operator="equal">
      <formula>"*"</formula>
    </cfRule>
    <cfRule type="cellIs" dxfId="322" priority="472" operator="greaterThanOrEqual">
      <formula>1</formula>
    </cfRule>
    <cfRule type="cellIs" dxfId="321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20" priority="449" operator="equal">
      <formula>"OPORTUNIDADE"</formula>
    </cfRule>
  </conditionalFormatting>
  <conditionalFormatting sqref="Z32">
    <cfRule type="cellIs" dxfId="319" priority="447" operator="equal">
      <formula>"NÃO"</formula>
    </cfRule>
    <cfRule type="cellIs" dxfId="318" priority="448" operator="equal">
      <formula>"SIM"</formula>
    </cfRule>
  </conditionalFormatting>
  <conditionalFormatting sqref="AZ32">
    <cfRule type="expression" dxfId="317" priority="459">
      <formula>#REF!=1</formula>
    </cfRule>
  </conditionalFormatting>
  <conditionalFormatting sqref="BE32 U32">
    <cfRule type="cellIs" dxfId="316" priority="458" operator="equal">
      <formula>"ERRO"</formula>
    </cfRule>
  </conditionalFormatting>
  <conditionalFormatting sqref="BR32">
    <cfRule type="cellIs" dxfId="315" priority="450" operator="equal">
      <formula>"*"</formula>
    </cfRule>
    <cfRule type="cellIs" dxfId="314" priority="451" operator="greaterThanOrEqual">
      <formula>1</formula>
    </cfRule>
    <cfRule type="cellIs" dxfId="313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12" priority="427" operator="equal">
      <formula>"OPORTUNIDADE"</formula>
    </cfRule>
  </conditionalFormatting>
  <conditionalFormatting sqref="Z33">
    <cfRule type="cellIs" dxfId="311" priority="425" operator="equal">
      <formula>"NÃO"</formula>
    </cfRule>
    <cfRule type="cellIs" dxfId="310" priority="426" operator="equal">
      <formula>"SIM"</formula>
    </cfRule>
  </conditionalFormatting>
  <conditionalFormatting sqref="AZ33">
    <cfRule type="expression" dxfId="309" priority="437">
      <formula>#REF!=1</formula>
    </cfRule>
  </conditionalFormatting>
  <conditionalFormatting sqref="BE33 U33">
    <cfRule type="cellIs" dxfId="308" priority="436" operator="equal">
      <formula>"ERRO"</formula>
    </cfRule>
  </conditionalFormatting>
  <conditionalFormatting sqref="BR33">
    <cfRule type="cellIs" dxfId="307" priority="428" operator="equal">
      <formula>"*"</formula>
    </cfRule>
    <cfRule type="cellIs" dxfId="306" priority="429" operator="greaterThanOrEqual">
      <formula>1</formula>
    </cfRule>
    <cfRule type="cellIs" dxfId="305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304" priority="407" operator="equal">
      <formula>"OPORTUNIDADE"</formula>
    </cfRule>
  </conditionalFormatting>
  <conditionalFormatting sqref="Y26:Z26">
    <cfRule type="cellIs" dxfId="303" priority="405" operator="equal">
      <formula>"NÃO"</formula>
    </cfRule>
    <cfRule type="cellIs" dxfId="302" priority="406" operator="equal">
      <formula>"SIM"</formula>
    </cfRule>
  </conditionalFormatting>
  <conditionalFormatting sqref="AZ26">
    <cfRule type="expression" dxfId="301" priority="417">
      <formula>#REF!=1</formula>
    </cfRule>
  </conditionalFormatting>
  <conditionalFormatting sqref="U26 BE26">
    <cfRule type="cellIs" dxfId="300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9" priority="386" operator="equal">
      <formula>"OPORTUNIDADE"</formula>
    </cfRule>
  </conditionalFormatting>
  <conditionalFormatting sqref="Y27:Z27">
    <cfRule type="cellIs" dxfId="298" priority="384" operator="equal">
      <formula>"NÃO"</formula>
    </cfRule>
    <cfRule type="cellIs" dxfId="297" priority="385" operator="equal">
      <formula>"SIM"</formula>
    </cfRule>
  </conditionalFormatting>
  <conditionalFormatting sqref="AZ27">
    <cfRule type="expression" dxfId="296" priority="396">
      <formula>#REF!=1</formula>
    </cfRule>
  </conditionalFormatting>
  <conditionalFormatting sqref="BE27 U27">
    <cfRule type="cellIs" dxfId="295" priority="395" operator="equal">
      <formula>"ERRO"</formula>
    </cfRule>
  </conditionalFormatting>
  <conditionalFormatting sqref="BR27">
    <cfRule type="cellIs" dxfId="294" priority="387" operator="equal">
      <formula>"*"</formula>
    </cfRule>
    <cfRule type="cellIs" dxfId="293" priority="388" operator="greaterThanOrEqual">
      <formula>1</formula>
    </cfRule>
    <cfRule type="cellIs" dxfId="292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91" priority="370" operator="equal">
      <formula>"OPORTUNIDADE"</formula>
    </cfRule>
  </conditionalFormatting>
  <conditionalFormatting sqref="Z10">
    <cfRule type="cellIs" dxfId="290" priority="368" operator="equal">
      <formula>"NÃO"</formula>
    </cfRule>
    <cfRule type="cellIs" dxfId="289" priority="369" operator="equal">
      <formula>"SIM"</formula>
    </cfRule>
  </conditionalFormatting>
  <conditionalFormatting sqref="AZ10">
    <cfRule type="expression" dxfId="288" priority="380">
      <formula>#REF!=1</formula>
    </cfRule>
  </conditionalFormatting>
  <conditionalFormatting sqref="U10 BE10">
    <cfRule type="cellIs" dxfId="287" priority="379" operator="equal">
      <formula>"ERRO"</formula>
    </cfRule>
  </conditionalFormatting>
  <conditionalFormatting sqref="BP10">
    <cfRule type="cellIs" dxfId="286" priority="374" operator="equal">
      <formula>"Produção e Intervalo"</formula>
    </cfRule>
    <cfRule type="cellIs" dxfId="285" priority="375" operator="equal">
      <formula>"Aderente"</formula>
    </cfRule>
    <cfRule type="cellIs" dxfId="284" priority="376" operator="equal">
      <formula>"Intervalo"</formula>
    </cfRule>
    <cfRule type="cellIs" dxfId="283" priority="377" operator="equal">
      <formula>"Produção"</formula>
    </cfRule>
    <cfRule type="cellIs" dxfId="282" priority="378" operator="equal">
      <formula>"ERRO"</formula>
    </cfRule>
  </conditionalFormatting>
  <conditionalFormatting sqref="BR10">
    <cfRule type="cellIs" dxfId="281" priority="371" operator="equal">
      <formula>"*"</formula>
    </cfRule>
    <cfRule type="cellIs" dxfId="280" priority="372" operator="greaterThanOrEqual">
      <formula>1</formula>
    </cfRule>
    <cfRule type="cellIs" dxfId="279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8" priority="365" operator="equal">
      <formula>"OPORTUNIDADE"</formula>
    </cfRule>
  </conditionalFormatting>
  <conditionalFormatting sqref="Y10">
    <cfRule type="cellIs" dxfId="277" priority="363" operator="equal">
      <formula>"NÃO"</formula>
    </cfRule>
    <cfRule type="cellIs" dxfId="276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75" priority="334" operator="equal">
      <formula>"OPORTUNIDADE"</formula>
    </cfRule>
  </conditionalFormatting>
  <conditionalFormatting sqref="Z40">
    <cfRule type="cellIs" dxfId="274" priority="332" operator="equal">
      <formula>"NÃO"</formula>
    </cfRule>
    <cfRule type="cellIs" dxfId="273" priority="333" operator="equal">
      <formula>"SIM"</formula>
    </cfRule>
  </conditionalFormatting>
  <conditionalFormatting sqref="Z38">
    <cfRule type="cellIs" dxfId="272" priority="328" operator="equal">
      <formula>"OPORTUNIDADE"</formula>
    </cfRule>
  </conditionalFormatting>
  <conditionalFormatting sqref="Z38">
    <cfRule type="cellIs" dxfId="271" priority="326" operator="equal">
      <formula>"NÃO"</formula>
    </cfRule>
    <cfRule type="cellIs" dxfId="270" priority="327" operator="equal">
      <formula>"SIM"</formula>
    </cfRule>
  </conditionalFormatting>
  <conditionalFormatting sqref="Z37">
    <cfRule type="cellIs" dxfId="269" priority="325" operator="equal">
      <formula>"OPORTUNIDADE"</formula>
    </cfRule>
  </conditionalFormatting>
  <conditionalFormatting sqref="Z37">
    <cfRule type="cellIs" dxfId="268" priority="323" operator="equal">
      <formula>"NÃO"</formula>
    </cfRule>
    <cfRule type="cellIs" dxfId="267" priority="324" operator="equal">
      <formula>"SIM"</formula>
    </cfRule>
  </conditionalFormatting>
  <conditionalFormatting sqref="Z39">
    <cfRule type="cellIs" dxfId="266" priority="322" operator="equal">
      <formula>"OPORTUNIDADE"</formula>
    </cfRule>
  </conditionalFormatting>
  <conditionalFormatting sqref="Z39">
    <cfRule type="cellIs" dxfId="265" priority="320" operator="equal">
      <formula>"NÃO"</formula>
    </cfRule>
    <cfRule type="cellIs" dxfId="264" priority="321" operator="equal">
      <formula>"SIM"</formula>
    </cfRule>
  </conditionalFormatting>
  <conditionalFormatting sqref="Z41">
    <cfRule type="cellIs" dxfId="263" priority="316" operator="equal">
      <formula>"OPORTUNIDADE"</formula>
    </cfRule>
  </conditionalFormatting>
  <conditionalFormatting sqref="Z41">
    <cfRule type="cellIs" dxfId="262" priority="314" operator="equal">
      <formula>"NÃO"</formula>
    </cfRule>
    <cfRule type="cellIs" dxfId="261" priority="315" operator="equal">
      <formula>"SIM"</formula>
    </cfRule>
  </conditionalFormatting>
  <conditionalFormatting sqref="Z45">
    <cfRule type="cellIs" dxfId="260" priority="310" operator="equal">
      <formula>"OPORTUNIDADE"</formula>
    </cfRule>
  </conditionalFormatting>
  <conditionalFormatting sqref="Z45">
    <cfRule type="cellIs" dxfId="259" priority="308" operator="equal">
      <formula>"NÃO"</formula>
    </cfRule>
    <cfRule type="cellIs" dxfId="258" priority="309" operator="equal">
      <formula>"SIM"</formula>
    </cfRule>
  </conditionalFormatting>
  <conditionalFormatting sqref="Z47">
    <cfRule type="cellIs" dxfId="257" priority="304" operator="equal">
      <formula>"OPORTUNIDADE"</formula>
    </cfRule>
  </conditionalFormatting>
  <conditionalFormatting sqref="Z47">
    <cfRule type="cellIs" dxfId="256" priority="302" operator="equal">
      <formula>"NÃO"</formula>
    </cfRule>
    <cfRule type="cellIs" dxfId="255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54" priority="272" operator="equal">
      <formula>"OPORTUNIDADE"</formula>
    </cfRule>
  </conditionalFormatting>
  <conditionalFormatting sqref="Y66:Z66">
    <cfRule type="cellIs" dxfId="253" priority="270" operator="equal">
      <formula>"NÃO"</formula>
    </cfRule>
    <cfRule type="cellIs" dxfId="252" priority="271" operator="equal">
      <formula>"SIM"</formula>
    </cfRule>
  </conditionalFormatting>
  <conditionalFormatting sqref="Y67:Z67">
    <cfRule type="cellIs" dxfId="251" priority="269" operator="equal">
      <formula>"OPORTUNIDADE"</formula>
    </cfRule>
  </conditionalFormatting>
  <conditionalFormatting sqref="Y67:Z67">
    <cfRule type="cellIs" dxfId="250" priority="267" operator="equal">
      <formula>"NÃO"</formula>
    </cfRule>
    <cfRule type="cellIs" dxfId="249" priority="268" operator="equal">
      <formula>"SIM"</formula>
    </cfRule>
  </conditionalFormatting>
  <conditionalFormatting sqref="Y68:Z68">
    <cfRule type="cellIs" dxfId="248" priority="266" operator="equal">
      <formula>"OPORTUNIDADE"</formula>
    </cfRule>
  </conditionalFormatting>
  <conditionalFormatting sqref="Y68:Z68">
    <cfRule type="cellIs" dxfId="247" priority="264" operator="equal">
      <formula>"NÃO"</formula>
    </cfRule>
    <cfRule type="cellIs" dxfId="246" priority="265" operator="equal">
      <formula>"SIM"</formula>
    </cfRule>
  </conditionalFormatting>
  <conditionalFormatting sqref="Y69:Z69">
    <cfRule type="cellIs" dxfId="245" priority="260" operator="equal">
      <formula>"OPORTUNIDADE"</formula>
    </cfRule>
  </conditionalFormatting>
  <conditionalFormatting sqref="Y69:Z69">
    <cfRule type="cellIs" dxfId="244" priority="258" operator="equal">
      <formula>"NÃO"</formula>
    </cfRule>
    <cfRule type="cellIs" dxfId="243" priority="259" operator="equal">
      <formula>"SIM"</formula>
    </cfRule>
  </conditionalFormatting>
  <conditionalFormatting sqref="Y70:Z70">
    <cfRule type="cellIs" dxfId="242" priority="257" operator="equal">
      <formula>"OPORTUNIDADE"</formula>
    </cfRule>
  </conditionalFormatting>
  <conditionalFormatting sqref="Y70:Z70">
    <cfRule type="cellIs" dxfId="241" priority="255" operator="equal">
      <formula>"NÃO"</formula>
    </cfRule>
    <cfRule type="cellIs" dxfId="240" priority="256" operator="equal">
      <formula>"SIM"</formula>
    </cfRule>
  </conditionalFormatting>
  <conditionalFormatting sqref="Y71:Z71">
    <cfRule type="cellIs" dxfId="239" priority="254" operator="equal">
      <formula>"OPORTUNIDADE"</formula>
    </cfRule>
  </conditionalFormatting>
  <conditionalFormatting sqref="Y71:Z71">
    <cfRule type="cellIs" dxfId="238" priority="252" operator="equal">
      <formula>"NÃO"</formula>
    </cfRule>
    <cfRule type="cellIs" dxfId="237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6" priority="250" operator="equal">
      <formula>"OPORTUNIDADE"</formula>
    </cfRule>
  </conditionalFormatting>
  <conditionalFormatting sqref="Y71:Z71">
    <cfRule type="cellIs" dxfId="235" priority="248" operator="equal">
      <formula>"NÃO"</formula>
    </cfRule>
    <cfRule type="cellIs" dxfId="234" priority="249" operator="equal">
      <formula>"SIM"</formula>
    </cfRule>
  </conditionalFormatting>
  <conditionalFormatting sqref="Y84:Z84">
    <cfRule type="cellIs" dxfId="233" priority="244" operator="equal">
      <formula>"OPORTUNIDADE"</formula>
    </cfRule>
  </conditionalFormatting>
  <conditionalFormatting sqref="Y84:Z84">
    <cfRule type="cellIs" dxfId="232" priority="242" operator="equal">
      <formula>"NÃO"</formula>
    </cfRule>
    <cfRule type="cellIs" dxfId="231" priority="243" operator="equal">
      <formula>"SIM"</formula>
    </cfRule>
  </conditionalFormatting>
  <conditionalFormatting sqref="Y71:Z71">
    <cfRule type="cellIs" dxfId="230" priority="241" operator="equal">
      <formula>"OPORTUNIDADE"</formula>
    </cfRule>
  </conditionalFormatting>
  <conditionalFormatting sqref="Y71:Z71">
    <cfRule type="cellIs" dxfId="229" priority="239" operator="equal">
      <formula>"NÃO"</formula>
    </cfRule>
    <cfRule type="cellIs" dxfId="228" priority="240" operator="equal">
      <formula>"SIM"</formula>
    </cfRule>
  </conditionalFormatting>
  <conditionalFormatting sqref="Y70:Z70">
    <cfRule type="cellIs" dxfId="227" priority="238" operator="equal">
      <formula>"OPORTUNIDADE"</formula>
    </cfRule>
  </conditionalFormatting>
  <conditionalFormatting sqref="Y70:Z70">
    <cfRule type="cellIs" dxfId="226" priority="236" operator="equal">
      <formula>"NÃO"</formula>
    </cfRule>
    <cfRule type="cellIs" dxfId="225" priority="237" operator="equal">
      <formula>"SIM"</formula>
    </cfRule>
  </conditionalFormatting>
  <conditionalFormatting sqref="Y70:Z70">
    <cfRule type="cellIs" dxfId="224" priority="235" operator="equal">
      <formula>"OPORTUNIDADE"</formula>
    </cfRule>
  </conditionalFormatting>
  <conditionalFormatting sqref="Y70:Z70">
    <cfRule type="cellIs" dxfId="223" priority="233" operator="equal">
      <formula>"NÃO"</formula>
    </cfRule>
    <cfRule type="cellIs" dxfId="222" priority="234" operator="equal">
      <formula>"SIM"</formula>
    </cfRule>
  </conditionalFormatting>
  <conditionalFormatting sqref="Y71:Z71">
    <cfRule type="cellIs" dxfId="221" priority="232" operator="equal">
      <formula>"OPORTUNIDADE"</formula>
    </cfRule>
  </conditionalFormatting>
  <conditionalFormatting sqref="Y71:Z71">
    <cfRule type="cellIs" dxfId="220" priority="230" operator="equal">
      <formula>"NÃO"</formula>
    </cfRule>
    <cfRule type="cellIs" dxfId="219" priority="231" operator="equal">
      <formula>"SIM"</formula>
    </cfRule>
  </conditionalFormatting>
  <conditionalFormatting sqref="Y72:Z72">
    <cfRule type="cellIs" dxfId="218" priority="229" operator="equal">
      <formula>"OPORTUNIDADE"</formula>
    </cfRule>
  </conditionalFormatting>
  <conditionalFormatting sqref="Y72:Z72">
    <cfRule type="cellIs" dxfId="217" priority="227" operator="equal">
      <formula>"NÃO"</formula>
    </cfRule>
    <cfRule type="cellIs" dxfId="216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15" priority="188">
      <formula>#REF!=1</formula>
    </cfRule>
  </conditionalFormatting>
  <conditionalFormatting sqref="U86 BE86">
    <cfRule type="cellIs" dxfId="214" priority="187" operator="equal">
      <formula>"ERRO"</formula>
    </cfRule>
  </conditionalFormatting>
  <conditionalFormatting sqref="BR86:BS86">
    <cfRule type="cellIs" dxfId="213" priority="184" operator="equal">
      <formula>"*"</formula>
    </cfRule>
    <cfRule type="cellIs" dxfId="212" priority="185" operator="greaterThanOrEqual">
      <formula>1</formula>
    </cfRule>
    <cfRule type="cellIs" dxfId="211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">
    <cfRule type="cellIs" dxfId="210" priority="174" operator="equal">
      <formula>"OPORTUNIDADE"</formula>
    </cfRule>
  </conditionalFormatting>
  <conditionalFormatting sqref="Y86">
    <cfRule type="cellIs" dxfId="209" priority="172" operator="equal">
      <formula>"NÃO"</formula>
    </cfRule>
    <cfRule type="cellIs" dxfId="208" priority="173" operator="equal">
      <formula>"SIM"</formula>
    </cfRule>
  </conditionalFormatting>
  <conditionalFormatting sqref="AZ89">
    <cfRule type="expression" dxfId="207" priority="166">
      <formula>#REF!=1</formula>
    </cfRule>
  </conditionalFormatting>
  <conditionalFormatting sqref="U89 BE89">
    <cfRule type="cellIs" dxfId="206" priority="165" operator="equal">
      <formula>"ERRO"</formula>
    </cfRule>
  </conditionalFormatting>
  <conditionalFormatting sqref="BR89:BS89">
    <cfRule type="cellIs" dxfId="205" priority="162" operator="equal">
      <formula>"*"</formula>
    </cfRule>
    <cfRule type="cellIs" dxfId="204" priority="163" operator="greaterThanOrEqual">
      <formula>1</formula>
    </cfRule>
    <cfRule type="cellIs" dxfId="203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202" priority="145">
      <formula>#REF!=1</formula>
    </cfRule>
  </conditionalFormatting>
  <conditionalFormatting sqref="BF95 U94 BE94:BE95">
    <cfRule type="cellIs" dxfId="201" priority="144" operator="equal">
      <formula>"ERRO"</formula>
    </cfRule>
  </conditionalFormatting>
  <conditionalFormatting sqref="BR94:BS95">
    <cfRule type="cellIs" dxfId="200" priority="141" operator="equal">
      <formula>"*"</formula>
    </cfRule>
    <cfRule type="cellIs" dxfId="199" priority="142" operator="greaterThanOrEqual">
      <formula>1</formula>
    </cfRule>
    <cfRule type="cellIs" dxfId="198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4:Y97">
    <cfRule type="cellIs" dxfId="197" priority="128" operator="equal">
      <formula>"OPORTUNIDADE"</formula>
    </cfRule>
  </conditionalFormatting>
  <conditionalFormatting sqref="Y94:Y97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AZ96">
    <cfRule type="expression" dxfId="194" priority="121">
      <formula>#REF!=1</formula>
    </cfRule>
  </conditionalFormatting>
  <conditionalFormatting sqref="U96 BE96">
    <cfRule type="cellIs" dxfId="193" priority="120" operator="equal">
      <formula>"ERRO"</formula>
    </cfRule>
  </conditionalFormatting>
  <conditionalFormatting sqref="BR96:BS96">
    <cfRule type="cellIs" dxfId="192" priority="117" operator="equal">
      <formula>"*"</formula>
    </cfRule>
    <cfRule type="cellIs" dxfId="191" priority="118" operator="greaterThanOrEqual">
      <formula>1</formula>
    </cfRule>
    <cfRule type="cellIs" dxfId="190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103:Y104">
    <cfRule type="cellIs" dxfId="189" priority="98" operator="equal">
      <formula>"OPORTUNIDADE"</formula>
    </cfRule>
  </conditionalFormatting>
  <conditionalFormatting sqref="Y103:Y104">
    <cfRule type="cellIs" dxfId="188" priority="96" operator="equal">
      <formula>"NÃO"</formula>
    </cfRule>
    <cfRule type="cellIs" dxfId="187" priority="97" operator="equal">
      <formula>"SIM"</formula>
    </cfRule>
  </conditionalFormatting>
  <conditionalFormatting sqref="AZ103:AZ104">
    <cfRule type="expression" dxfId="186" priority="103">
      <formula>#REF!=1</formula>
    </cfRule>
  </conditionalFormatting>
  <conditionalFormatting sqref="U103:U104 BE103:BE104">
    <cfRule type="cellIs" dxfId="185" priority="102" operator="equal">
      <formula>"ERRO"</formula>
    </cfRule>
  </conditionalFormatting>
  <conditionalFormatting sqref="BR103:BS104">
    <cfRule type="cellIs" dxfId="184" priority="99" operator="equal">
      <formula>"*"</formula>
    </cfRule>
    <cfRule type="cellIs" dxfId="183" priority="100" operator="greaterThanOrEqual">
      <formula>1</formula>
    </cfRule>
    <cfRule type="cellIs" dxfId="182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81" priority="83">
      <formula>#REF!=1</formula>
    </cfRule>
  </conditionalFormatting>
  <conditionalFormatting sqref="U106:U107 BE106:BE107">
    <cfRule type="cellIs" dxfId="180" priority="82" operator="equal">
      <formula>"ERRO"</formula>
    </cfRule>
  </conditionalFormatting>
  <conditionalFormatting sqref="BR106:BS107">
    <cfRule type="cellIs" dxfId="179" priority="79" operator="equal">
      <formula>"*"</formula>
    </cfRule>
    <cfRule type="cellIs" dxfId="178" priority="80" operator="greaterThanOrEqual">
      <formula>1</formula>
    </cfRule>
    <cfRule type="cellIs" dxfId="177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6" priority="62">
      <formula>#REF!=1</formula>
    </cfRule>
  </conditionalFormatting>
  <conditionalFormatting sqref="U109 BE109">
    <cfRule type="cellIs" dxfId="175" priority="61" operator="equal">
      <formula>"ERRO"</formula>
    </cfRule>
  </conditionalFormatting>
  <conditionalFormatting sqref="BR109:BS109">
    <cfRule type="cellIs" dxfId="174" priority="58" operator="equal">
      <formula>"*"</formula>
    </cfRule>
    <cfRule type="cellIs" dxfId="173" priority="59" operator="greaterThanOrEqual">
      <formula>1</formula>
    </cfRule>
    <cfRule type="cellIs" dxfId="172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71" priority="41">
      <formula>#REF!=1</formula>
    </cfRule>
  </conditionalFormatting>
  <conditionalFormatting sqref="U91:U92 BE91:BE92">
    <cfRule type="cellIs" dxfId="170" priority="40" operator="equal">
      <formula>"ERRO"</formula>
    </cfRule>
  </conditionalFormatting>
  <conditionalFormatting sqref="BR91:BS92">
    <cfRule type="cellIs" dxfId="169" priority="37" operator="equal">
      <formula>"*"</formula>
    </cfRule>
    <cfRule type="cellIs" dxfId="168" priority="38" operator="greaterThanOrEqual">
      <formula>1</formula>
    </cfRule>
    <cfRule type="cellIs" dxfId="167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109 Y106:Y107">
    <cfRule type="cellIs" dxfId="166" priority="29" operator="equal">
      <formula>"OPORTUNIDADE"</formula>
    </cfRule>
  </conditionalFormatting>
  <conditionalFormatting sqref="Y109 Y106:Y107">
    <cfRule type="cellIs" dxfId="165" priority="27" operator="equal">
      <formula>"NÃO"</formula>
    </cfRule>
    <cfRule type="cellIs" dxfId="164" priority="28" operator="equal">
      <formula>"SIM"</formula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32:BM85 BM87:BM88 BM110:BM786 BM97:BM102 BM105 BM108 BM90" xr:uid="{5660C63F-E48A-4B22-8676-2173D1C5D5AE}">
      <formula1>IMPCAUSADOR</formula1>
    </dataValidation>
    <dataValidation type="list" allowBlank="1" showInputMessage="1" showErrorMessage="1" sqref="BM31 BN6:BN25 BN789 BM26 BN27:BN30 BN32:BN61 BN63:BN73 BN75:BN82 BN84:BN92 BN94:BN786" xr:uid="{83E6D9B7-9D50-48B7-9A7D-60667A977272}">
      <formula1>INDIRECT(SUBSTITUTE(BL6," ",""))</formula1>
    </dataValidation>
    <dataValidation type="list" allowBlank="1" showInputMessage="1" showErrorMessage="1" sqref="BN31 BN26 BO6:BO61 BO63:BO73 BO75:BO82 BO84:BO92 BO94:BO792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Y105:Y787 Y34:Y102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1293</v>
      </c>
      <c r="V1" s="291"/>
      <c r="W1" s="291"/>
    </row>
    <row r="2" spans="1:23" s="89" customFormat="1">
      <c r="A2" s="92" t="s">
        <v>1294</v>
      </c>
      <c r="B2" s="92" t="s">
        <v>1295</v>
      </c>
      <c r="C2" s="92" t="s">
        <v>511</v>
      </c>
      <c r="D2" s="93" t="s">
        <v>1065</v>
      </c>
      <c r="E2" s="93" t="s">
        <v>1066</v>
      </c>
      <c r="F2" s="93" t="s">
        <v>1296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1297</v>
      </c>
      <c r="T2" s="96" t="s">
        <v>1068</v>
      </c>
      <c r="U2" s="167">
        <f ca="1">TODAY()-1</f>
        <v>45993</v>
      </c>
      <c r="V2" s="167">
        <f ca="1">U2-1</f>
        <v>45992</v>
      </c>
      <c r="W2" s="167">
        <f ca="1">V2-1</f>
        <v>45991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0</v>
      </c>
      <c r="V3" s="166">
        <f ca="1">_xlfn.XLOOKUP(G3&amp;$V$2,BS_CONTROLE[CHAVE],BS_CONTROLE[Quantidade_11],"-")</f>
        <v>0</v>
      </c>
      <c r="W3" s="166" t="str">
        <f ca="1">_xlfn.XLOOKUP(G3&amp;$W$2,BS_CONTROLE[CHAVE],BS_CONTROLE[Quantidade_11],"-")</f>
        <v>-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0</v>
      </c>
      <c r="V4" s="166">
        <f ca="1">_xlfn.XLOOKUP(G4&amp;$V$2,BS_CONTROLE[CHAVE],BS_CONTROLE[Quantidade_11],"-")</f>
        <v>0</v>
      </c>
      <c r="W4" s="166" t="str">
        <f ca="1">_xlfn.XLOOKUP(G4&amp;$W$2,BS_CONTROLE[CHAVE],BS_CONTROLE[Quantidade_11],"-")</f>
        <v>-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0</v>
      </c>
      <c r="V5" s="166">
        <f ca="1">_xlfn.XLOOKUP(G5&amp;$V$2,BS_CONTROLE[CHAVE],BS_CONTROLE[Quantidade_11],"-")</f>
        <v>0</v>
      </c>
      <c r="W5" s="166" t="str">
        <f ca="1">_xlfn.XLOOKUP(G5&amp;$W$2,BS_CONTROLE[CHAVE],BS_CONTROLE[Quantidade_11],"-")</f>
        <v>-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 t="str">
        <f ca="1">_xlfn.XLOOKUP(G6&amp;$W$2,BS_CONTROLE[CHAVE],BS_CONTROLE[Quantidade_11],"-")</f>
        <v>-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 t="str">
        <f ca="1">_xlfn.XLOOKUP(G7&amp;$W$2,BS_CONTROLE[CHAVE],BS_CONTROLE[Quantidade_11],"-")</f>
        <v>-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 t="str">
        <f ca="1">_xlfn.XLOOKUP(G8&amp;$W$2,BS_CONTROLE[CHAVE],BS_CONTROLE[Quantidade_11],"-")</f>
        <v>-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 t="str">
        <f ca="1">_xlfn.XLOOKUP(G11&amp;$W$2,BS_CONTROLE[CHAVE],BS_CONTROLE[Quantidade_11],"-")</f>
        <v>-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0</v>
      </c>
      <c r="V12" s="166">
        <f ca="1">_xlfn.XLOOKUP(G12&amp;$V$2,BS_CONTROLE[CHAVE],BS_CONTROLE[Quantidade_11],"-")</f>
        <v>0</v>
      </c>
      <c r="W12" s="166" t="str">
        <f ca="1">_xlfn.XLOOKUP(G12&amp;$W$2,BS_CONTROLE[CHAVE],BS_CONTROLE[Quantidade_11],"-")</f>
        <v>-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 t="str">
        <f ca="1">_xlfn.XLOOKUP(G13&amp;$W$2,BS_CONTROLE[CHAVE],BS_CONTROLE[Quantidade_11],"-")</f>
        <v>-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 t="str">
        <f ca="1">_xlfn.XLOOKUP(G18&amp;$U$2,BS_CONTROLE[CHAVE],BS_CONTROLE[Quantidade_11],"-")</f>
        <v>-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0</v>
      </c>
      <c r="V20" s="166" t="str">
        <f ca="1">_xlfn.XLOOKUP(G20&amp;$V$2,BS_CONTROLE[CHAVE],BS_CONTROLE[Quantidade_11],"-")</f>
        <v>-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>
        <f ca="1">_xlfn.XLOOKUP(G23&amp;$V$2,BS_CONTROLE[CHAVE],BS_CONTROLE[Quantidade_11],"-")</f>
        <v>121</v>
      </c>
      <c r="W23" s="166" t="str">
        <f ca="1">_xlfn.XLOOKUP(G23&amp;$W$2,BS_CONTROLE[CHAVE],BS_CONTROLE[Quantidade_11],"-")</f>
        <v>-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>
        <f ca="1">_xlfn.XLOOKUP(G24&amp;$V$2,BS_CONTROLE[CHAVE],BS_CONTROLE[Quantidade_11],"-")</f>
        <v>0</v>
      </c>
      <c r="W24" s="166" t="str">
        <f ca="1">_xlfn.XLOOKUP(G24&amp;$W$2,BS_CONTROLE[CHAVE],BS_CONTROLE[Quantidade_11],"-")</f>
        <v>-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1</v>
      </c>
      <c r="V25" s="166">
        <f ca="1">_xlfn.XLOOKUP(G25&amp;$V$2,BS_CONTROLE[CHAVE],BS_CONTROLE[Quantidade_11],"-")</f>
        <v>0</v>
      </c>
      <c r="W25" s="166" t="str">
        <f ca="1">_xlfn.XLOOKUP(G25&amp;$W$2,BS_CONTROLE[CHAVE],BS_CONTROLE[Quantidade_11],"-")</f>
        <v>-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 t="str">
        <f ca="1">_xlfn.XLOOKUP(G26&amp;$W$2,BS_CONTROLE[CHAVE],BS_CONTROLE[Quantidade_11],"-")</f>
        <v>-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 t="str">
        <f ca="1">_xlfn.XLOOKUP(G27&amp;$W$2,BS_CONTROLE[CHAVE],BS_CONTROLE[Quantidade_11],"-")</f>
        <v>-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215</v>
      </c>
      <c r="V28" s="166">
        <f ca="1">_xlfn.XLOOKUP(G28&amp;$V$2,BS_CONTROLE[CHAVE],BS_CONTROLE[Quantidade_11],"-")</f>
        <v>2</v>
      </c>
      <c r="W28" s="166" t="str">
        <f ca="1">_xlfn.XLOOKUP(G28&amp;$W$2,BS_CONTROLE[CHAVE],BS_CONTROLE[Quantidade_11],"-")</f>
        <v>-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450</v>
      </c>
      <c r="V29" s="166">
        <f ca="1">_xlfn.XLOOKUP(G29&amp;$V$2,BS_CONTROLE[CHAVE],BS_CONTROLE[Quantidade_11],"-")</f>
        <v>75</v>
      </c>
      <c r="W29" s="166" t="str">
        <f ca="1">_xlfn.XLOOKUP(G29&amp;$W$2,BS_CONTROLE[CHAVE],BS_CONTROLE[Quantidade_11],"-")</f>
        <v>-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0</v>
      </c>
      <c r="W30" s="166" t="str">
        <f ca="1">_xlfn.XLOOKUP(G30&amp;$W$2,BS_CONTROLE[CHAVE],BS_CONTROLE[Quantidade_11],"-")</f>
        <v>-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0</v>
      </c>
      <c r="V33" s="166">
        <f ca="1">_xlfn.XLOOKUP(G33&amp;$V$2,BS_CONTROLE[CHAVE],BS_CONTROLE[Quantidade_11],"-")</f>
        <v>0</v>
      </c>
      <c r="W33" s="166" t="str">
        <f ca="1">_xlfn.XLOOKUP(G33&amp;$W$2,BS_CONTROLE[CHAVE],BS_CONTROLE[Quantidade_11],"-")</f>
        <v>-</v>
      </c>
    </row>
    <row r="34" spans="1:23" s="97" customFormat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0</v>
      </c>
      <c r="V34" s="166">
        <f ca="1">_xlfn.XLOOKUP(G34&amp;$V$2,BS_CONTROLE[CHAVE],BS_CONTROLE[Quantidade_11],"-")</f>
        <v>0</v>
      </c>
      <c r="W34" s="166" t="str">
        <f ca="1">_xlfn.XLOOKUP(G34&amp;$W$2,BS_CONTROLE[CHAVE],BS_CONTROLE[Quantidade_11],"-")</f>
        <v>-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0</v>
      </c>
      <c r="V35" s="166">
        <f ca="1">_xlfn.XLOOKUP(G35&amp;$V$2,BS_CONTROLE[CHAVE],BS_CONTROLE[Quantidade_11],"-")</f>
        <v>0</v>
      </c>
      <c r="W35" s="166" t="str">
        <f ca="1">_xlfn.XLOOKUP(G35&amp;$W$2,BS_CONTROLE[CHAVE],BS_CONTROLE[Quantidade_11],"-")</f>
        <v>-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0</v>
      </c>
      <c r="V36" s="166" t="str">
        <f ca="1">_xlfn.XLOOKUP(G36&amp;$V$2,BS_CONTROLE[CHAVE],BS_CONTROLE[Quantidade_11],"-")</f>
        <v>-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 t="str">
        <f ca="1">_xlfn.XLOOKUP(G37&amp;$W$2,BS_CONTROLE[CHAVE],BS_CONTROLE[Quantidade_11],"-")</f>
        <v>-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 t="str">
        <f ca="1">_xlfn.XLOOKUP(G38&amp;$W$2,BS_CONTROLE[CHAVE],BS_CONTROLE[Quantidade_11],"-")</f>
        <v>-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 t="str">
        <f ca="1">_xlfn.XLOOKUP(G40&amp;$W$2,BS_CONTROLE[CHAVE],BS_CONTROLE[Quantidade_11],"-")</f>
        <v>-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 t="str">
        <f ca="1">_xlfn.XLOOKUP(G41&amp;$W$2,BS_CONTROLE[CHAVE],BS_CONTROLE[Quantidade_11],"-")</f>
        <v>-</v>
      </c>
    </row>
    <row r="42" spans="1:23" s="97" customFormat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0</v>
      </c>
      <c r="V42" s="166">
        <f ca="1">_xlfn.XLOOKUP(G42&amp;$V$2,BS_CONTROLE[CHAVE],BS_CONTROLE[Quantidade_11],"-")</f>
        <v>0</v>
      </c>
      <c r="W42" s="166" t="str">
        <f ca="1">_xlfn.XLOOKUP(G42&amp;$W$2,BS_CONTROLE[CHAVE],BS_CONTROLE[Quantidade_11],"-")</f>
        <v>-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0</v>
      </c>
      <c r="V43" s="166" t="str">
        <f ca="1">_xlfn.XLOOKUP(G43&amp;$V$2,BS_CONTROLE[CHAVE],BS_CONTROLE[Quantidade_11],"-")</f>
        <v>-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>
        <f ca="1">_xlfn.XLOOKUP(G44&amp;$U$2,BS_CONTROLE[CHAVE],BS_CONTROLE[Quantidade_11],"-")</f>
        <v>0</v>
      </c>
      <c r="V44" s="166" t="str">
        <f ca="1">_xlfn.XLOOKUP(G44&amp;$V$2,BS_CONTROLE[CHAVE],BS_CONTROLE[Quantidade_11],"-")</f>
        <v>-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1</v>
      </c>
      <c r="V46" s="166">
        <f ca="1">_xlfn.XLOOKUP(G46&amp;$V$2,BS_CONTROLE[CHAVE],BS_CONTROLE[Quantidade_11],"-")</f>
        <v>0</v>
      </c>
      <c r="W46" s="166" t="str">
        <f ca="1">_xlfn.XLOOKUP(G46&amp;$W$2,BS_CONTROLE[CHAVE],BS_CONTROLE[Quantidade_11],"-")</f>
        <v>-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 t="str">
        <f ca="1">_xlfn.XLOOKUP(G47&amp;$W$2,BS_CONTROLE[CHAVE],BS_CONTROLE[Quantidade_11],"-")</f>
        <v>-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 t="str">
        <f ca="1">_xlfn.XLOOKUP(G48&amp;$W$2,BS_CONTROLE[CHAVE],BS_CONTROLE[Quantidade_11],"-")</f>
        <v>-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0</v>
      </c>
      <c r="W49" s="166" t="str">
        <f ca="1">_xlfn.XLOOKUP(G49&amp;$W$2,BS_CONTROLE[CHAVE],BS_CONTROLE[Quantidade_11],"-")</f>
        <v>-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450</v>
      </c>
      <c r="V50" s="166">
        <f ca="1">_xlfn.XLOOKUP(G50&amp;$V$2,BS_CONTROLE[CHAVE],BS_CONTROLE[Quantidade_11],"-")</f>
        <v>75</v>
      </c>
      <c r="W50" s="166" t="str">
        <f ca="1">_xlfn.XLOOKUP(G50&amp;$W$2,BS_CONTROLE[CHAVE],BS_CONTROLE[Quantidade_11],"-")</f>
        <v>-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215</v>
      </c>
      <c r="V51" s="166">
        <f ca="1">_xlfn.XLOOKUP(G51&amp;$V$2,BS_CONTROLE[CHAVE],BS_CONTROLE[Quantidade_11],"-")</f>
        <v>2</v>
      </c>
      <c r="W51" s="166" t="str">
        <f ca="1">_xlfn.XLOOKUP(G51&amp;$W$2,BS_CONTROLE[CHAVE],BS_CONTROLE[Quantidade_11],"-")</f>
        <v>-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0</v>
      </c>
      <c r="V53" s="166">
        <f ca="1">_xlfn.XLOOKUP(G53&amp;$V$2,BS_CONTROLE[CHAVE],BS_CONTROLE[Quantidade_11],"-")</f>
        <v>0</v>
      </c>
      <c r="W53" s="166" t="str">
        <f ca="1">_xlfn.XLOOKUP(G53&amp;$W$2,BS_CONTROLE[CHAVE],BS_CONTROLE[Quantidade_11],"-")</f>
        <v>-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 t="str">
        <f ca="1">_xlfn.XLOOKUP(G54&amp;$U$2,BS_CONTROLE[CHAVE],BS_CONTROLE[Quantidade_11],"-")</f>
        <v>-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0</v>
      </c>
      <c r="V55" s="166">
        <f ca="1">_xlfn.XLOOKUP(G55&amp;$V$2,BS_CONTROLE[CHAVE],BS_CONTROLE[Quantidade_11],"-")</f>
        <v>0</v>
      </c>
      <c r="W55" s="166" t="str">
        <f ca="1">_xlfn.XLOOKUP(G55&amp;$W$2,BS_CONTROLE[CHAVE],BS_CONTROLE[Quantidade_11],"-")</f>
        <v>-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0</v>
      </c>
      <c r="V56" s="166">
        <f ca="1">_xlfn.XLOOKUP(G56&amp;$V$2,BS_CONTROLE[CHAVE],BS_CONTROLE[Quantidade_11],"-")</f>
        <v>0</v>
      </c>
      <c r="W56" s="166" t="str">
        <f ca="1">_xlfn.XLOOKUP(G56&amp;$W$2,BS_CONTROLE[CHAVE],BS_CONTROLE[Quantidade_11],"-")</f>
        <v>-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8.3333333333333329E-2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0</v>
      </c>
      <c r="V57" s="166" t="str">
        <f ca="1">_xlfn.XLOOKUP(G57&amp;$V$2,BS_CONTROLE[CHAVE],BS_CONTROLE[Quantidade_11],"-")</f>
        <v>-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 t="str">
        <f ca="1">_xlfn.XLOOKUP(G58&amp;$W$2,BS_CONTROLE[CHAVE],BS_CONTROLE[Quantidade_11],"-")</f>
        <v>-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 t="str">
        <f ca="1">_xlfn.XLOOKUP(G59&amp;$U$2,BS_CONTROLE[CHAVE],BS_CONTROLE[Quantidade_11],"-")</f>
        <v>-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 t="str">
        <f ca="1">_xlfn.XLOOKUP(G60&amp;$W$2,BS_CONTROLE[CHAVE],BS_CONTROLE[Quantidade_11],"-")</f>
        <v>-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 t="str">
        <f ca="1">_xlfn.XLOOKUP(G61&amp;$W$2,BS_CONTROLE[CHAVE],BS_CONTROLE[Quantidade_11],"-")</f>
        <v>-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0</v>
      </c>
      <c r="V62" s="166">
        <f ca="1">_xlfn.XLOOKUP(G62&amp;$V$2,BS_CONTROLE[CHAVE],BS_CONTROLE[Quantidade_11],"-")</f>
        <v>0</v>
      </c>
      <c r="W62" s="166" t="str">
        <f ca="1">_xlfn.XLOOKUP(G62&amp;$W$2,BS_CONTROLE[CHAVE],BS_CONTROLE[Quantidade_11],"-")</f>
        <v>-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0.125</v>
      </c>
      <c r="R66" s="177" t="str">
        <f>IF(SP_NORTE!Q69="","*",CONCATENATE(SP_NORTE!Q69," ",SP_NORTE!R69))</f>
        <v>1932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 t="str">
        <f ca="1">_xlfn.XLOOKUP(G66&amp;$U$2,BS_CONTROLE[CHAVE],BS_CONTROLE[Quantidade_11],"-")</f>
        <v>-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0</v>
      </c>
      <c r="V67" s="166" t="str">
        <f ca="1">_xlfn.XLOOKUP(G67&amp;$V$2,BS_CONTROLE[CHAVE],BS_CONTROLE[Quantidade_11],"-")</f>
        <v>-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 t="str">
        <f ca="1">_xlfn.XLOOKUP(G68&amp;$U$2,BS_CONTROLE[CHAVE],BS_CONTROLE[Quantidade_11],"-")</f>
        <v>-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 t="str">
        <f ca="1">_xlfn.XLOOKUP(G69&amp;$U$2,BS_CONTROLE[CHAVE],BS_CONTROLE[Quantidade_11],"-")</f>
        <v>-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1</v>
      </c>
      <c r="V70" s="166">
        <f ca="1">_xlfn.XLOOKUP(G70&amp;$V$2,BS_CONTROLE[CHAVE],BS_CONTROLE[Quantidade_11],"-")</f>
        <v>0</v>
      </c>
      <c r="W70" s="166" t="str">
        <f ca="1">_xlfn.XLOOKUP(G70&amp;$W$2,BS_CONTROLE[CHAVE],BS_CONTROLE[Quantidade_11],"-")</f>
        <v>-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 t="str">
        <f ca="1">_xlfn.XLOOKUP(G71&amp;$U$2,BS_CONTROLE[CHAVE],BS_CONTROLE[Quantidade_11],"-")</f>
        <v>-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 t="str">
        <f ca="1">_xlfn.XLOOKUP(G72&amp;$W$2,BS_CONTROLE[CHAVE],BS_CONTROLE[Quantidade_11],"-")</f>
        <v>-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 t="str">
        <f ca="1">_xlfn.XLOOKUP(G73&amp;$W$2,BS_CONTROLE[CHAVE],BS_CONTROLE[Quantidade_11],"-")</f>
        <v>-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215</v>
      </c>
      <c r="V74" s="166">
        <f ca="1">_xlfn.XLOOKUP(G74&amp;$V$2,BS_CONTROLE[CHAVE],BS_CONTROLE[Quantidade_11],"-")</f>
        <v>2</v>
      </c>
      <c r="W74" s="166" t="str">
        <f ca="1">_xlfn.XLOOKUP(G74&amp;$W$2,BS_CONTROLE[CHAVE],BS_CONTROLE[Quantidade_11],"-")</f>
        <v>-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 t="str">
        <f ca="1">_xlfn.XLOOKUP(G75&amp;$U$2,BS_CONTROLE[CHAVE],BS_CONTROLE[Quantidade_11],"-")</f>
        <v>-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450</v>
      </c>
      <c r="V76" s="166">
        <f ca="1">_xlfn.XLOOKUP(G76&amp;$V$2,BS_CONTROLE[CHAVE],BS_CONTROLE[Quantidade_11],"-")</f>
        <v>75</v>
      </c>
      <c r="W76" s="166" t="str">
        <f ca="1">_xlfn.XLOOKUP(G76&amp;$W$2,BS_CONTROLE[CHAVE],BS_CONTROLE[Quantidade_11],"-")</f>
        <v>-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0</v>
      </c>
      <c r="W77" s="166" t="str">
        <f ca="1">_xlfn.XLOOKUP(G77&amp;$W$2,BS_CONTROLE[CHAVE],BS_CONTROLE[Quantidade_11],"-")</f>
        <v>-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450</v>
      </c>
      <c r="V78" s="166">
        <f ca="1">_xlfn.XLOOKUP(G78&amp;$V$2,BS_CONTROLE[CHAVE],BS_CONTROLE[Quantidade_11],"-")</f>
        <v>75</v>
      </c>
      <c r="W78" s="166" t="str">
        <f ca="1">_xlfn.XLOOKUP(G78&amp;$W$2,BS_CONTROLE[CHAVE],BS_CONTROLE[Quantidade_11],"-")</f>
        <v>-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 t="str">
        <f ca="1">_xlfn.XLOOKUP(G80&amp;$U$2,BS_CONTROLE[CHAVE],BS_CONTROLE[Quantidade_11],"-")</f>
        <v>-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 hidden="1">
      <c r="A83" s="178" t="str">
        <f>IF(SP_NORTE!Y86="","*",SP_NORTE!Y86)</f>
        <v>*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0</v>
      </c>
      <c r="V83" s="166">
        <f ca="1">_xlfn.XLOOKUP(G83&amp;$V$2,BS_CONTROLE[CHAVE],BS_CONTROLE[Quantidade_11],"-")</f>
        <v>0</v>
      </c>
      <c r="W83" s="166" t="str">
        <f ca="1">_xlfn.XLOOKUP(G83&amp;$W$2,BS_CONTROLE[CHAVE],BS_CONTROLE[Quantidade_11],"-")</f>
        <v>-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 hidden="1">
      <c r="A86" s="178" t="str">
        <f>IF(SP_NORTE!Y89="","*",SP_NORTE!Y89)</f>
        <v>*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0</v>
      </c>
      <c r="V86" s="166">
        <f ca="1">_xlfn.XLOOKUP(G86&amp;$V$2,BS_CONTROLE[CHAVE],BS_CONTROLE[Quantidade_11],"-")</f>
        <v>0</v>
      </c>
      <c r="W86" s="166" t="str">
        <f ca="1">_xlfn.XLOOKUP(G86&amp;$W$2,BS_CONTROLE[CHAVE],BS_CONTROLE[Quantidade_11],"-")</f>
        <v>-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 hidden="1">
      <c r="A88" s="178" t="str">
        <f>IF(SP_NORTE!Y91="","*",SP_NORTE!Y91)</f>
        <v>*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 t="str">
        <f ca="1">_xlfn.XLOOKUP(G88&amp;$W$2,BS_CONTROLE[CHAVE],BS_CONTROLE[Quantidade_11],"-")</f>
        <v>-</v>
      </c>
    </row>
    <row r="89" spans="1:23" s="97" customFormat="1" hidden="1">
      <c r="A89" s="178" t="str">
        <f>IF(SP_NORTE!Y92="","*",SP_NORTE!Y92)</f>
        <v>*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 t="str">
        <f ca="1">_xlfn.XLOOKUP(G89&amp;$U$2,BS_CONTROLE[CHAVE],BS_CONTROLE[Quantidade_11],"-")</f>
        <v>-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 hidden="1">
      <c r="A90" s="178" t="str">
        <f>IF(SP_NORTE!Y93="","*",SP_NORTE!Y93)</f>
        <v>*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 t="str">
        <f ca="1">_xlfn.XLOOKUP(G90&amp;$U$2,BS_CONTROLE[CHAVE],BS_CONTROLE[Quantidade_11],"-")</f>
        <v>-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 hidden="1">
      <c r="A91" s="178" t="str">
        <f>IF(SP_NORTE!Y94="","*",SP_NORTE!Y94)</f>
        <v>*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 t="str">
        <f ca="1">_xlfn.XLOOKUP(G91&amp;$W$2,BS_CONTROLE[CHAVE],BS_CONTROLE[Quantidade_11],"-")</f>
        <v>-</v>
      </c>
    </row>
    <row r="92" spans="1:23" s="97" customFormat="1" hidden="1">
      <c r="A92" s="178" t="str">
        <f>IF(SP_NORTE!Y95="","*",SP_NORTE!Y95)</f>
        <v>*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 t="str">
        <f ca="1">_xlfn.XLOOKUP(G92&amp;$W$2,BS_CONTROLE[CHAVE],BS_CONTROLE[Quantidade_11],"-")</f>
        <v>-</v>
      </c>
    </row>
    <row r="93" spans="1:23" s="97" customFormat="1" hidden="1">
      <c r="A93" s="178" t="str">
        <f>IF(SP_NORTE!Y96="","*",SP_NORTE!Y96)</f>
        <v>*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0</v>
      </c>
      <c r="V93" s="166">
        <f ca="1">_xlfn.XLOOKUP(G93&amp;$V$2,BS_CONTROLE[CHAVE],BS_CONTROLE[Quantidade_11],"-")</f>
        <v>0</v>
      </c>
      <c r="W93" s="166" t="str">
        <f ca="1">_xlfn.XLOOKUP(G93&amp;$W$2,BS_CONTROLE[CHAVE],BS_CONTROLE[Quantidade_11],"-")</f>
        <v>-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 hidden="1">
      <c r="A96" s="178" t="str">
        <f>IF(SP_NORTE!Y99="","*",SP_NORTE!Y99)</f>
        <v>*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 t="str">
        <f ca="1">_xlfn.XLOOKUP(G96&amp;$U$2,BS_CONTROLE[CHAVE],BS_CONTROLE[Quantidade_11],"-")</f>
        <v>-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 hidden="1">
      <c r="A97" s="178" t="str">
        <f>IF(SP_NORTE!Y100="","*",SP_NORTE!Y100)</f>
        <v>*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0</v>
      </c>
      <c r="V97" s="166" t="str">
        <f ca="1">_xlfn.XLOOKUP(G97&amp;$V$2,BS_CONTROLE[CHAVE],BS_CONTROLE[Quantidade_11],"-")</f>
        <v>-</v>
      </c>
      <c r="W97" s="166" t="str">
        <f ca="1">_xlfn.XLOOKUP(G97&amp;$W$2,BS_CONTROLE[CHAVE],BS_CONTROLE[Quantidade_11],"-")</f>
        <v>-</v>
      </c>
    </row>
    <row r="98" spans="1:23" s="97" customFormat="1" hidden="1">
      <c r="A98" s="178" t="str">
        <f>IF(SP_NORTE!Y101="","*",SP_NORTE!Y101)</f>
        <v>*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1</v>
      </c>
      <c r="V98" s="166">
        <f ca="1">_xlfn.XLOOKUP(G98&amp;$V$2,BS_CONTROLE[CHAVE],BS_CONTROLE[Quantidade_11],"-")</f>
        <v>0</v>
      </c>
      <c r="W98" s="166" t="str">
        <f ca="1">_xlfn.XLOOKUP(G98&amp;$W$2,BS_CONTROLE[CHAVE],BS_CONTROLE[Quantidade_11],"-")</f>
        <v>-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 hidden="1">
      <c r="A100" s="178" t="str">
        <f>IF(SP_NORTE!Y103="","*",SP_NORTE!Y103)</f>
        <v>*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 t="str">
        <f ca="1">_xlfn.XLOOKUP(G100&amp;$W$2,BS_CONTROLE[CHAVE],BS_CONTROLE[Quantidade_11],"-")</f>
        <v>-</v>
      </c>
    </row>
    <row r="101" spans="1:23" s="97" customFormat="1" hidden="1">
      <c r="A101" s="178" t="str">
        <f>IF(SP_NORTE!Y104="","*",SP_NORTE!Y104)</f>
        <v>*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 t="str">
        <f ca="1">_xlfn.XLOOKUP(G101&amp;$W$2,BS_CONTROLE[CHAVE],BS_CONTROLE[Quantidade_11],"-")</f>
        <v>-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 hidden="1">
      <c r="A103" s="178" t="str">
        <f>IF(SP_NORTE!Y106="","*",SP_NORTE!Y106)</f>
        <v>*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215</v>
      </c>
      <c r="V103" s="166">
        <f ca="1">_xlfn.XLOOKUP(G103&amp;$V$2,BS_CONTROLE[CHAVE],BS_CONTROLE[Quantidade_11],"-")</f>
        <v>2</v>
      </c>
      <c r="W103" s="166" t="str">
        <f ca="1">_xlfn.XLOOKUP(G103&amp;$W$2,BS_CONTROLE[CHAVE],BS_CONTROLE[Quantidade_11],"-")</f>
        <v>-</v>
      </c>
    </row>
    <row r="104" spans="1:23" s="97" customFormat="1" hidden="1">
      <c r="A104" s="178" t="str">
        <f>IF(SP_NORTE!Y107="","*",SP_NORTE!Y107)</f>
        <v>*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 t="str">
        <f ca="1">_xlfn.XLOOKUP(G104&amp;$U$2,BS_CONTROLE[CHAVE],BS_CONTROLE[Quantidade_11],"-")</f>
        <v>-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 hidden="1">
      <c r="A106" s="178" t="str">
        <f>IF(SP_NORTE!Y109="","*",SP_NORTE!Y109)</f>
        <v>*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450</v>
      </c>
      <c r="V106" s="166">
        <f ca="1">_xlfn.XLOOKUP(G106&amp;$V$2,BS_CONTROLE[CHAVE],BS_CONTROLE[Quantidade_11],"-")</f>
        <v>75</v>
      </c>
      <c r="W106" s="166" t="str">
        <f ca="1">_xlfn.XLOOKUP(G106&amp;$W$2,BS_CONTROLE[CHAVE],BS_CONTROLE[Quantidade_11],"-")</f>
        <v>-</v>
      </c>
    </row>
    <row r="107" spans="1:23" s="97" customFormat="1" hidden="1">
      <c r="A107" s="178" t="str">
        <f>IF(SP_NORTE!Y110="","*",SP_NORTE!Y110)</f>
        <v>*</v>
      </c>
      <c r="B107" s="178" t="str">
        <f>IF(SP_NORTE!X110="","*",SP_NORTE!X110)</f>
        <v>Oportunidade</v>
      </c>
      <c r="C107" s="178" t="str">
        <f>IF(SP_NORTE!Z110="","*",SP_NORTE!Z110)</f>
        <v>*</v>
      </c>
      <c r="D107" s="168" t="str">
        <f>IF(SP_NORTE!S110="","*",SP_NORTE!S110)</f>
        <v>SP NORTE</v>
      </c>
      <c r="E107" s="168" t="str">
        <f>IF(SP_NORTE!T110="","*",SP_NORTE!T110)</f>
        <v>ZBV-ZTI</v>
      </c>
      <c r="F107" s="177">
        <f>IF(SP_NORTE!B110="","*",SP_NORTE!B110)</f>
        <v>45995</v>
      </c>
      <c r="G107" s="177" t="str">
        <f>IF(SP_NORTE!D110="","*",SP_NORTE!D110)</f>
        <v>E46</v>
      </c>
      <c r="H107" s="177" t="str">
        <f>IF(SP_NORTE!F110="","*",SP_NORTE!F110)</f>
        <v>TRILHEIRO - DESCARGA</v>
      </c>
      <c r="I107" s="177" t="str">
        <f>IF(SP_NORTE!H110="","*",SP_NORTE!H110)</f>
        <v>ZBV3</v>
      </c>
      <c r="J107" s="177" t="str">
        <f>IF(SP_NORTE!I110="","*",SP_NORTE!I110)</f>
        <v>ZBV3</v>
      </c>
      <c r="K107" s="168" t="str">
        <f>IF(SP_NORTE!M110="","*",SP_NORTE!M110)</f>
        <v>ZSU-ZNO</v>
      </c>
      <c r="L107" s="168" t="str">
        <f>IF(SP_NORTE!N110="","*",SP_NORTE!N110)</f>
        <v>K70K74</v>
      </c>
      <c r="M107" s="169">
        <f>IF(SP_NORTE!J110="","*",SP_NORTE!J110)</f>
        <v>68</v>
      </c>
      <c r="N107" s="176">
        <f>IF(SP_NORTE!K110="","*",SP_NORTE!K110)</f>
        <v>71.709999999999994</v>
      </c>
      <c r="O107" s="176" t="str">
        <f>IF(SP_NORTE!L110="","*",SP_NORTE!L110)</f>
        <v>*</v>
      </c>
      <c r="P107" s="175">
        <f>IF(SP_NORTE!O110="","*",SP_NORTE!O110)</f>
        <v>0.375</v>
      </c>
      <c r="Q107" s="175">
        <f>IF(SP_NORTE!P110="","*",SP_NORTE!P110)</f>
        <v>4.1666666666666664E-2</v>
      </c>
      <c r="R107" s="177" t="str">
        <f>IF(SP_NORTE!Q110="","*",CONCATENATE(SP_NORTE!Q110," ",SP_NORTE!R110))</f>
        <v>936 M</v>
      </c>
      <c r="S107" s="177" t="str">
        <f>IF(SP_NORTE!V110="","*",SP_NORTE!V110)</f>
        <v>PCM</v>
      </c>
      <c r="T107" s="177" t="str">
        <f>IF(SP_NORTE!W110="","*",SP_NORTE!W110)</f>
        <v>Descarga de trilho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1298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1299</v>
      </c>
      <c r="D5" s="293"/>
      <c r="E5" s="293"/>
      <c r="F5" s="293"/>
      <c r="G5" s="293"/>
      <c r="H5" s="293"/>
      <c r="I5" s="293"/>
      <c r="J5" s="294"/>
      <c r="K5" s="295" t="s">
        <v>1300</v>
      </c>
      <c r="L5" s="296"/>
      <c r="M5" s="296"/>
      <c r="N5" s="296"/>
      <c r="O5" s="297" t="s">
        <v>1301</v>
      </c>
      <c r="P5" s="298"/>
    </row>
    <row r="6" spans="1:16" s="79" customFormat="1" ht="15" customHeight="1">
      <c r="A6" s="71" t="s">
        <v>1296</v>
      </c>
      <c r="B6" s="80" t="s">
        <v>1295</v>
      </c>
      <c r="C6" s="81" t="s">
        <v>1065</v>
      </c>
      <c r="D6" s="82" t="s">
        <v>1066</v>
      </c>
      <c r="E6" s="81" t="s">
        <v>1302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1303</v>
      </c>
      <c r="M6" s="85" t="s">
        <v>710</v>
      </c>
      <c r="N6" s="86" t="s">
        <v>1060</v>
      </c>
      <c r="O6" s="200" t="s">
        <v>1103</v>
      </c>
      <c r="P6" s="146" t="s">
        <v>1304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8.3333333333333329E-2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0.125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09:07/Em deslocamento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>
        <f>IF(SP_NORTE!B110="","*",SP_NORTE!B110)</f>
        <v>45995</v>
      </c>
      <c r="B105" s="88" t="str">
        <f>IF(SP_NORTE!X110="","*",SP_NORTE!X110)</f>
        <v>Oportunidade</v>
      </c>
      <c r="C105" s="88" t="str">
        <f>IF(SP_NORTE!S110="","*",SP_NORTE!S110)</f>
        <v>SP NORTE</v>
      </c>
      <c r="D105" s="88" t="str">
        <f>IF(SP_NORTE!T110="","*",SP_NORTE!T110)</f>
        <v>ZBV-ZTI</v>
      </c>
      <c r="E105" s="88" t="str">
        <f>IF(SP_NORTE!D110="","*",SP_NORTE!D110)</f>
        <v>E46</v>
      </c>
      <c r="F105" s="88" t="str">
        <f>IF(SP_NORTE!H110="","*",SP_NORTE!H110)</f>
        <v>ZBV3</v>
      </c>
      <c r="G105" s="88" t="str">
        <f>IF(SP_NORTE!M110="","*",SP_NORTE!M110)</f>
        <v>ZSU-ZNO</v>
      </c>
      <c r="H105" s="126">
        <f>IF(SP_NORTE!K110="","*",SP_NORTE!K110)</f>
        <v>71.709999999999994</v>
      </c>
      <c r="I105" s="123">
        <f>IF(SP_NORTE!O110="","*",SP_NORTE!O110)</f>
        <v>0.375</v>
      </c>
      <c r="J105" s="123">
        <f>IF(SP_NORTE!P110="","*",SP_NORTE!P110)</f>
        <v>4.1666666666666664E-2</v>
      </c>
      <c r="K105" s="88" t="str">
        <f>IF(SP_NORTE!AK110="","*",SP_NORTE!AK110)</f>
        <v>ZBV3</v>
      </c>
      <c r="L105" s="88" t="str">
        <f>IF(SP_NORTE!AM110="","*",SP_NORTE!AM110)</f>
        <v>ZSU-ZNO</v>
      </c>
      <c r="M105" s="88">
        <f>IF(SP_NORTE!AP110="","*",SP_NORTE!AP110)</f>
        <v>71.709999999999994</v>
      </c>
      <c r="N105" s="88" t="str">
        <f>IF(SP_NORTE!AM110="","*",SP_NORTE!AM110)</f>
        <v>ZSU-ZNO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1305</v>
      </c>
      <c r="C2" s="131" t="s">
        <v>1050</v>
      </c>
      <c r="D2" s="81" t="s">
        <v>1052</v>
      </c>
      <c r="E2" s="81" t="s">
        <v>1306</v>
      </c>
      <c r="F2" s="109" t="s">
        <v>1307</v>
      </c>
      <c r="G2" s="81" t="s">
        <v>1308</v>
      </c>
      <c r="H2" s="81" t="s">
        <v>1309</v>
      </c>
      <c r="I2" s="81" t="s">
        <v>1310</v>
      </c>
      <c r="J2" s="81" t="s">
        <v>1311</v>
      </c>
      <c r="K2" s="83" t="s">
        <v>1312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*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*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*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*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*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*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*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*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*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*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*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*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*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*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 hidden="1">
      <c r="B101" s="104" t="str">
        <f>IF(SP_NORTE!Y110="","*",SP_NORTE!Y110)</f>
        <v>*</v>
      </c>
      <c r="C101" s="105">
        <f>IF(SP_NORTE!B110="","*",SP_NORTE!B110)</f>
        <v>45995</v>
      </c>
      <c r="D101" s="104" t="str">
        <f>IF(SP_NORTE!D110="","*",SP_NORTE!D110)</f>
        <v>E46</v>
      </c>
      <c r="E101" s="104" t="str">
        <f>IF(SP_NORTE!H110="","*",SP_NORTE!H110)</f>
        <v>ZBV3</v>
      </c>
      <c r="F101" s="110" t="str">
        <f>IF(SP_NORTE!M110="","*",SP_NORTE!M110)</f>
        <v>ZSU-ZNO</v>
      </c>
      <c r="G101" s="105" t="str">
        <f>IF(SP_NORTE!I110="","*",SP_NORTE!I110)</f>
        <v>ZBV3</v>
      </c>
      <c r="H101" s="105" t="str">
        <f>IF(SP_NORTE!AB110="","*",SP_NORTE!AB110)</f>
        <v>FIXO + ESCALA</v>
      </c>
      <c r="I101" s="105" t="str">
        <f>IF(SP_NORTE!AC110="","*",SP_NORTE!AC110)</f>
        <v>AGD ACIONAMENTO PCM</v>
      </c>
      <c r="J101" s="106">
        <f>IF(SP_NORTE!AA110="","*",SP_NORTE!AA110)</f>
        <v>2</v>
      </c>
      <c r="K101" s="107">
        <f>IF(SP_NORTE!AD110="","*",SP_NORTE!AD110)</f>
        <v>0.33333333333333331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1313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1314</v>
      </c>
      <c r="E3" s="254" t="s">
        <v>1315</v>
      </c>
      <c r="F3" s="254" t="s">
        <v>1316</v>
      </c>
      <c r="G3" s="254" t="s">
        <v>1317</v>
      </c>
      <c r="H3" s="254" t="s">
        <v>1318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1319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1320</v>
      </c>
      <c r="C4" s="254" t="s">
        <v>1321</v>
      </c>
      <c r="D4" s="254" t="s">
        <v>1322</v>
      </c>
      <c r="E4" s="254" t="s">
        <v>1323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2025-12-03T18:13:38Z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