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817" documentId="120_S{118792C3-22EF-5104-A093-F22BFE3913F3}" xr6:coauthVersionLast="47" xr6:coauthVersionMax="47" xr10:uidLastSave="{4EE89084-A372-4727-B908-75FC0F43634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329" i="1" l="1"/>
  <c r="N345" i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 s="1"/>
  <c r="BR7" i="1"/>
  <c r="BS7" i="1"/>
  <c r="BT7" i="1"/>
  <c r="A8" i="1"/>
  <c r="C8" i="1"/>
  <c r="G8" i="1"/>
  <c r="M8" i="1" a="1"/>
  <c r="M8" i="1"/>
  <c r="K5" i="15" s="1"/>
  <c r="N8" i="1" a="1"/>
  <c r="N8" i="1" s="1"/>
  <c r="R8" i="1"/>
  <c r="S8" i="1" a="1"/>
  <c r="S8" i="1" s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O8" i="1"/>
  <c r="BE8" i="1" s="1" a="1"/>
  <c r="BE8" i="1" s="1"/>
  <c r="AP8" i="1"/>
  <c r="M9" i="10" s="1"/>
  <c r="AQ8" i="1"/>
  <c r="BB8" i="1"/>
  <c r="BR8" i="1"/>
  <c r="BS8" i="1"/>
  <c r="BT8" i="1"/>
  <c r="A9" i="1"/>
  <c r="C9" i="1"/>
  <c r="G9" i="1"/>
  <c r="M9" i="1" a="1"/>
  <c r="M9" i="1" s="1"/>
  <c r="N9" i="1" a="1"/>
  <c r="N9" i="1"/>
  <c r="L6" i="15" s="1"/>
  <c r="R9" i="1"/>
  <c r="S9" i="1" a="1"/>
  <c r="S9" i="1" s="1"/>
  <c r="D6" i="15" s="1"/>
  <c r="T9" i="1" a="1"/>
  <c r="T9" i="1"/>
  <c r="E6" i="15" s="1"/>
  <c r="U9" i="1" a="1"/>
  <c r="U9" i="1" s="1"/>
  <c r="AI9" i="1"/>
  <c r="AJ9" i="1"/>
  <c r="AK9" i="1"/>
  <c r="K10" i="10" s="1"/>
  <c r="AL9" i="1"/>
  <c r="AO9" i="1"/>
  <c r="AP9" i="1"/>
  <c r="M10" i="10" s="1"/>
  <c r="AQ9" i="1"/>
  <c r="BB9" i="1"/>
  <c r="BE9" i="1" a="1"/>
  <c r="BE9" i="1" s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 s="1"/>
  <c r="E7" i="15" s="1"/>
  <c r="U10" i="1" a="1"/>
  <c r="U10" i="1" s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M15" i="10"/>
  <c r="BE14" i="1" a="1"/>
  <c r="BE14" i="1" s="1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R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O31" i="1"/>
  <c r="BE31" i="1" s="1" a="1"/>
  <c r="BE31" i="1" s="1"/>
  <c r="AP31" i="1"/>
  <c r="M31" i="10" s="1"/>
  <c r="AQ31" i="1"/>
  <c r="BB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31" i="1" l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<sst xmlns="http://schemas.openxmlformats.org/spreadsheetml/2006/main" count="7371" uniqueCount="1559">
  <si>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</si>
  <si>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</si>
  <si>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</si>
  <si>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</si>
  <si>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</si>
  <si>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</si>
  <si>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</si>
  <si>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</si>
  <si>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</si>
  <si>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</si>
  <si>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</si>
  <si>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</si>
  <si>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</si>
  <si>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</si>
  <si>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</si>
  <si>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</si>
  <si>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</si>
  <si>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</si>
  <si>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</si>
  <si>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</si>
  <si>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</si>
  <si>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</si>
  <si>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</si>
  <si>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</si>
  <si>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</si>
  <si>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</si>
  <si>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</si>
  <si>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</si>
  <si>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</si>
  <si>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</si>
  <si>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</si>
  <si>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</si>
  <si>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</si>
  <si>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</si>
  <si>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</si>
  <si>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</si>
  <si>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</si>
  <si>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</si>
  <si>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</si>
  <si>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</si>
  <si>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</si>
  <si>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</si>
  <si>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</si>
  <si>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</si>
  <si>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</si>
  <si>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</si>
  <si>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</si>
  <si>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</si>
  <si>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</si>
  <si>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</si>
  <si>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</si>
  <si>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</si>
  <si>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</si>
  <si>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</si>
  <si>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</si>
  <si>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</si>
  <si>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</si>
  <si>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</si>
  <si>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</si>
  <si>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</si>
  <si>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</si>
  <si>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</si>
  <si>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</si>
  <si>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</si>
  <si>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</si>
  <si>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</si>
  <si>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</si>
  <si>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</si>
  <si>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</si>
  <si>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</si>
  <si>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</si>
  <si>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</si>
  <si>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</si>
  <si>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</si>
  <si>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</si>
  <si>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</si>
  <si>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</si>
  <si>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</si>
  <si>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</si>
  <si>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</si>
  <si>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</si>
  <si>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</si>
  <si>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</si>
  <si>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</si>
  <si>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</si>
  <si>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</si>
  <si>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</si>
  <si>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</si>
  <si>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</si>
  <si>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</si>
  <si>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</si>
  <si>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</si>
  <si>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</si>
  <si>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</si>
  <si>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</si>
  <si>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</si>
  <si>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</si>
  <si>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</si>
  <si>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</si>
  <si>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</si>
  <si>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</si>
  <si>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</si>
  <si>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</si>
  <si>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</si>
  <si>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</si>
  <si>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</si>
  <si>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</si>
  <si>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</si>
  <si>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</si>
  <si>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</si>
  <si>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</si>
  <si>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</si>
  <si>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</si>
  <si>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</si>
  <si>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</si>
  <si>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</si>
  <si>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</si>
  <si>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</si>
  <si>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</si>
  <si>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</si>
  <si>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</si>
  <si>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</si>
  <si>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</si>
  <si>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</si>
  <si>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</si>
  <si>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</si>
  <si>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</si>
  <si>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</si>
  <si>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</si>
  <si>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</si>
  <si>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</si>
  <si>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</si>
  <si>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</si>
  <si>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</si>
  <si>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</si>
  <si>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</si>
  <si>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</si>
  <si>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</si>
  <si>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</si>
  <si>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</si>
  <si>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</si>
  <si>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</si>
  <si>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</si>
  <si>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</si>
  <si>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</si>
  <si>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</si>
  <si>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</si>
  <si>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</si>
  <si>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</si>
  <si>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</si>
  <si>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</si>
  <si>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</si>
  <si>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</si>
  <si>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</si>
  <si>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</si>
  <si>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</si>
  <si>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</si>
  <si>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</si>
  <si>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</si>
  <si>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</si>
  <si>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</si>
  <si>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</si>
  <si>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</si>
  <si>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</si>
  <si>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</si>
  <si>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</si>
  <si>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</si>
  <si>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</si>
  <si>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</si>
  <si>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</si>
  <si>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</si>
  <si>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</si>
  <si>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</si>
  <si>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</si>
  <si>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</si>
  <si>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</si>
  <si>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</si>
  <si>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</si>
  <si>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</si>
  <si>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</si>
  <si>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</si>
  <si>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</si>
  <si>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</si>
  <si>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</si>
  <si>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</si>
  <si>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</si>
  <si>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</si>
  <si>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</si>
  <si>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</si>
  <si>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</si>
  <si>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</si>
  <si>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</si>
  <si>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</si>
  <si>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</si>
  <si>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</si>
  <si>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</si>
  <si>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</si>
  <si>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</si>
  <si>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</si>
  <si>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</si>
  <si>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</si>
  <si>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</si>
  <si>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</si>
  <si>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</si>
  <si>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</si>
  <si>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</si>
  <si>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</si>
  <si>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</si>
  <si>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</si>
  <si>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</si>
  <si>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</si>
  <si>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</si>
  <si>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</si>
  <si>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</si>
  <si>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</si>
  <si>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</si>
  <si>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</si>
  <si>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</si>
  <si>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</si>
  <si>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</si>
  <si>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</si>
  <si>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</si>
  <si>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</si>
  <si>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</si>
  <si>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</si>
  <si>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</si>
  <si>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</si>
  <si>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</si>
  <si>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</si>
  <si>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</si>
  <si>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</si>
  <si>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</si>
  <si>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</si>
  <si>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</si>
  <si>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</si>
  <si>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</si>
  <si>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</si>
  <si>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</si>
  <si>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</si>
  <si>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</si>
  <si>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</si>
  <si>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</si>
  <si>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</si>
  <si>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</si>
  <si>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</si>
  <si>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</si>
  <si>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</si>
  <si>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</si>
  <si>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</si>
  <si>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</si>
  <si>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</si>
  <si>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</si>
  <si>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</si>
  <si>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</si>
  <si>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</si>
  <si>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</si>
  <si>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</si>
  <si>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</si>
  <si>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</si>
  <si>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</si>
  <si>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</si>
  <si>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</si>
  <si>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</si>
  <si>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</si>
  <si>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</si>
  <si>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</si>
  <si>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</si>
  <si>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</si>
  <si>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</si>
  <si>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</si>
  <si>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</si>
  <si>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</si>
  <si>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</si>
  <si>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</si>
  <si>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</si>
  <si>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</si>
  <si>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</si>
  <si>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</si>
  <si>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</si>
  <si>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</si>
  <si>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</si>
  <si>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</si>
  <si>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</si>
  <si>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</si>
  <si>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</si>
  <si>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</si>
  <si>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</si>
  <si>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</si>
  <si>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</si>
  <si>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</si>
  <si>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</si>
  <si>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</si>
  <si>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</si>
  <si>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</si>
  <si>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</si>
  <si>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</si>
  <si>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</si>
  <si>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</si>
  <si>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</si>
  <si>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</si>
  <si>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</si>
  <si>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</si>
  <si>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</si>
  <si>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</si>
  <si>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</si>
  <si>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</si>
  <si>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</si>
  <si>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</si>
  <si>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</si>
  <si>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</si>
  <si>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</si>
  <si>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</si>
  <si>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</si>
  <si>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</si>
  <si>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</si>
  <si>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</si>
  <si>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</si>
  <si>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</si>
  <si>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</si>
  <si>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</si>
  <si>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</si>
  <si>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</si>
  <si>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</si>
  <si>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</si>
  <si>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</si>
  <si>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</si>
  <si>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</si>
  <si>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</si>
  <si>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</si>
  <si>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</si>
  <si>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</si>
  <si>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</si>
  <si>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</si>
  <si>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</si>
  <si>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</si>
  <si>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</si>
  <si>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</si>
  <si>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</si>
  <si>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</si>
  <si>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</si>
  <si>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</si>
  <si>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</si>
  <si>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</si>
  <si>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</si>
  <si>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</si>
  <si>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</si>
  <si>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</si>
  <si>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</si>
  <si>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</si>
  <si>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</si>
  <si>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</si>
  <si>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</si>
  <si>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</si>
  <si>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</si>
  <si>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</si>
  <si>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</si>
  <si>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</si>
  <si>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</si>
  <si>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</si>
  <si>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</si>
  <si>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</si>
  <si>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</si>
  <si>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</si>
  <si>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</si>
  <si>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</si>
  <si>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</si>
  <si>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</si>
  <si>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</si>
  <si>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</si>
  <si>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</si>
  <si>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</si>
  <si>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</si>
  <si>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</si>
  <si>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</si>
  <si>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</si>
  <si>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</si>
  <si>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</si>
  <si>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</si>
  <si>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</si>
  <si>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</si>
  <si>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</si>
  <si>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</si>
  <si>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</si>
  <si>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</si>
  <si>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</si>
  <si>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</si>
  <si>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</si>
  <si>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</si>
  <si>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</si>
  <si>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</si>
  <si>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</si>
  <si>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</si>
  <si>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</si>
  <si>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</si>
  <si>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</si>
  <si>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</si>
  <si>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</si>
  <si>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</si>
  <si>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</si>
  <si>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</si>
  <si>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</si>
  <si>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</si>
  <si>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</si>
  <si>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</si>
  <si>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</si>
  <si>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</si>
  <si>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</si>
  <si>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</si>
  <si>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</si>
  <si>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</si>
  <si>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</si>
  <si>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</si>
  <si>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</si>
  <si>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</si>
  <si>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</si>
  <si>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</si>
  <si>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</si>
  <si>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</si>
  <si>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</si>
  <si>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</si>
  <si>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</si>
  <si>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</si>
  <si>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</si>
  <si>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</si>
  <si>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</si>
  <si>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</si>
  <si>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</si>
  <si>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</si>
  <si>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</si>
  <si>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</si>
  <si>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</si>
  <si>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</si>
  <si>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</si>
  <si>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</si>
  <si>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</si>
  <si>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</si>
  <si>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</si>
  <si>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</si>
  <si>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</si>
  <si>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</si>
  <si>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</si>
  <si>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</si>
  <si>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</si>
  <si>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</si>
  <si>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</si>
  <si>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</si>
  <si>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</si>
  <si>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</si>
  <si>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</si>
  <si>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</si>
  <si>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</si>
  <si>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</si>
  <si>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</si>
  <si>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</si>
  <si>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</si>
  <si>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</si>
  <si>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</si>
  <si>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</si>
  <si>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</si>
  <si>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</si>
  <si>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</si>
  <si>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</si>
  <si>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</si>
  <si>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</si>
  <si>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</si>
  <si>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</si>
  <si>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</si>
  <si>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</si>
  <si>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</si>
  <si>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</si>
  <si>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</si>
  <si>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</si>
  <si>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</si>
  <si>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</si>
  <si>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</si>
  <si>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</si>
  <si>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</si>
  <si>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</si>
  <si>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</si>
  <si>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</si>
  <si>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</si>
  <si>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</si>
  <si>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</si>
  <si>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</si>
  <si>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</si>
  <si>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</si>
  <si>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</si>
  <si>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</si>
  <si>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</si>
  <si>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</si>
  <si>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</si>
  <si>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</si>
  <si>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</si>
  <si>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</si>
  <si>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</si>
  <si>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</si>
  <si>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</si>
  <si>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</si>
  <si>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</si>
  <si>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</si>
  <si>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</si>
  <si>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</si>
  <si>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</si>
  <si>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</si>
  <si>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</si>
  <si>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</si>
  <si>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</si>
  <si>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</si>
  <si>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</si>
  <si>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</si>
  <si>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</si>
  <si>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</si>
  <si>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</si>
  <si>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</si>
  <si>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</si>
  <si>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</si>
  <si>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</si>
  <si>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</si>
  <si>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</si>
  <si>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</si>
  <si>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</si>
  <si>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</si>
  <si>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</si>
  <si>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</si>
  <si>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</si>
  <si>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</si>
  <si>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</si>
  <si>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</si>
  <si>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</si>
  <si>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</si>
  <si>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</si>
  <si>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</si>
  <si>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</si>
  <si>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</si>
  <si>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</si>
  <si>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</si>
  <si>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</si>
  <si>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</si>
  <si>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</si>
  <si>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</si>
  <si>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</si>
  <si>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</si>
  <si>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</si>
  <si>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</si>
  <si>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</si>
  <si>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</si>
  <si>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</si>
  <si>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</si>
  <si>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</si>
  <si>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</si>
  <si>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</si>
  <si>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</si>
  <si>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</si>
  <si>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</si>
  <si>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</si>
  <si>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</si>
  <si>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</si>
  <si>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</si>
  <si>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</si>
  <si>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</si>
  <si>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</si>
  <si>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</si>
  <si>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</si>
  <si>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</si>
  <si>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</si>
  <si>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</si>
  <si>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</si>
  <si>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</si>
  <si>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</si>
  <si>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</si>
  <si>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</si>
  <si>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</si>
  <si>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</si>
  <si>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</si>
  <si>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</si>
  <si>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</si>
  <si>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</si>
  <si>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</si>
  <si>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</si>
  <si>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</si>
  <si>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</si>
  <si>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</si>
  <si>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</si>
  <si>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</si>
  <si>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</si>
  <si>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</si>
  <si>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</si>
  <si>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</si>
  <si>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</si>
  <si>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</si>
  <si>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</si>
  <si>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</si>
  <si>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</si>
  <si>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</si>
  <si>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</si>
  <si>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</si>
  <si>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</si>
  <si>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</si>
  <si>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</si>
  <si>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</si>
  <si>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</si>
  <si>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</si>
  <si>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</si>
  <si>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</si>
  <si>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</si>
  <si>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</si>
  <si>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</si>
  <si>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</si>
  <si>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</si>
  <si>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</si>
  <si>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</si>
  <si>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</si>
  <si>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</si>
  <si>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</si>
  <si>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</si>
  <si>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</si>
  <si>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</si>
  <si>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</si>
  <si>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</si>
  <si>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</si>
  <si>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</si>
  <si>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</si>
  <si>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</si>
  <si>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</si>
  <si>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</si>
  <si>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</si>
  <si>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</si>
  <si>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</si>
  <si>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</si>
  <si>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</si>
  <si>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</si>
  <si>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</si>
  <si>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</si>
  <si>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</si>
  <si>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</si>
  <si>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</si>
  <si>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</si>
  <si>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</si>
  <si>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</si>
  <si>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</si>
  <si>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</si>
  <si>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</si>
  <si>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</si>
  <si>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</si>
  <si>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</si>
  <si>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</si>
  <si>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</si>
  <si>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</si>
  <si>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</si>
  <si>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</si>
  <si>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</si>
  <si>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</si>
  <si>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</si>
  <si>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</si>
  <si>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</si>
  <si>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</si>
  <si>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</si>
  <si>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</si>
  <si>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</si>
  <si>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</si>
  <si>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</si>
  <si>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</si>
  <si>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</si>
  <si>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</si>
  <si>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</si>
  <si>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</si>
  <si>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</si>
  <si>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</si>
  <si>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</si>
  <si>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</si>
  <si>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</si>
  <si>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</si>
  <si>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</si>
  <si>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</si>
  <si>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</si>
  <si>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</si>
  <si>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</si>
  <si>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</si>
  <si>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</si>
  <si>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</si>
  <si>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</si>
  <si>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</si>
  <si>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</si>
  <si>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</si>
  <si>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</si>
  <si>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</si>
  <si>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</si>
  <si>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</si>
  <si>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</si>
  <si>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</si>
  <si>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</si>
  <si>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</si>
  <si>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</si>
  <si>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</si>
  <si>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</si>
  <si>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</si>
  <si>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</si>
  <si>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</si>
  <si>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</si>
  <si>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</si>
  <si>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</si>
  <si>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</si>
  <si>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</si>
  <si>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</si>
  <si>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</si>
  <si>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</si>
  <si>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</si>
  <si>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</si>
  <si>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</si>
  <si>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</si>
  <si>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</si>
  <si>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</si>
  <si>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</si>
  <si>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</si>
  <si>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</si>
  <si>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</si>
  <si>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</si>
  <si>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</si>
  <si>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</si>
  <si>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</si>
  <si>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</si>
  <si>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</si>
  <si>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</si>
  <si>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</si>
  <si>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</si>
  <si>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</si>
  <si>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</si>
  <si>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</si>
  <si>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</si>
  <si>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</si>
  <si>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</si>
  <si>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</si>
  <si>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</si>
  <si>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</si>
  <si>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</si>
  <si>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</si>
  <si>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</si>
  <si>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</si>
  <si>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</si>
  <si>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</si>
  <si>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</si>
  <si>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</si>
  <si>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</si>
  <si>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</si>
  <si>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</si>
  <si>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</si>
  <si>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</si>
  <si>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</si>
  <si>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</si>
  <si>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</si>
  <si>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</si>
  <si>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</si>
  <si>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</si>
  <si>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</si>
  <si>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</si>
  <si>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</si>
  <si>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</si>
  <si>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</si>
  <si>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</si>
  <si>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</si>
  <si>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</si>
  <si>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</si>
  <si>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</si>
  <si>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</si>
  <si>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</si>
  <si>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</si>
  <si>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</si>
  <si>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</si>
  <si>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</si>
  <si>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</si>
  <si>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</si>
  <si>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</si>
  <si>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</si>
  <si>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</si>
  <si>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</si>
  <si>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</si>
  <si>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</si>
  <si>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</si>
  <si>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</si>
  <si>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</si>
  <si>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</si>
  <si>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</si>
  <si>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</si>
  <si>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</si>
  <si>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</si>
  <si>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</si>
  <si>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</si>
  <si>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</si>
  <si>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</si>
  <si>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</si>
  <si>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</si>
  <si>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</si>
  <si>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</si>
  <si>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</si>
  <si>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</si>
  <si>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</si>
  <si>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</si>
  <si>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</si>
  <si>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</si>
  <si>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</si>
  <si>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</si>
  <si>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</si>
  <si>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</si>
  <si>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</si>
  <si>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</si>
  <si>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</si>
  <si>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</si>
  <si>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</si>
  <si>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</si>
  <si>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</si>
  <si>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</si>
  <si>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</si>
  <si>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</si>
  <si>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</si>
  <si>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</si>
  <si>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</si>
  <si>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</si>
  <si>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</si>
  <si>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</si>
  <si>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</si>
  <si>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</si>
  <si>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</si>
  <si>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</si>
  <si>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</si>
  <si>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</si>
  <si>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</si>
  <si>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</si>
  <si>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</si>
  <si>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</si>
  <si>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</si>
  <si>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</si>
  <si>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</si>
  <si>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</si>
  <si>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</si>
  <si>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</si>
  <si>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</si>
  <si>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</si>
  <si>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</si>
  <si>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</si>
  <si>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</si>
  <si>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</si>
  <si>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</si>
  <si>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</si>
  <si>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</si>
  <si>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</si>
  <si>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</si>
  <si>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</si>
  <si>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</si>
  <si>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</si>
  <si>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</si>
  <si>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</si>
  <si>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</si>
  <si>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</si>
  <si>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</si>
  <si>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</si>
  <si>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</si>
  <si>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</si>
  <si>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</si>
  <si>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</si>
  <si>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</si>
  <si>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</si>
  <si>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</si>
  <si>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</si>
  <si>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</si>
  <si>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</si>
  <si>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</si>
  <si>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</si>
  <si>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</si>
  <si>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</si>
  <si>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</si>
  <si>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</si>
  <si>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</si>
  <si>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</si>
  <si>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</si>
  <si>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</si>
  <si>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</si>
  <si>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</si>
  <si>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</si>
  <si>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</si>
  <si>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</si>
  <si>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</si>
  <si>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</si>
  <si>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</si>
  <si>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</si>
  <si>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</si>
  <si>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</si>
  <si>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</si>
  <si>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</si>
  <si>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</si>
  <si>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</si>
  <si>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</si>
  <si>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</si>
  <si>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</si>
  <si>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</si>
  <si>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</si>
  <si>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</si>
  <si>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</si>
  <si>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</si>
  <si>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</si>
  <si>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</si>
  <si>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</si>
  <si>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</si>
  <si>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</si>
  <si>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</si>
  <si>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</si>
  <si>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</si>
  <si>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</si>
  <si>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</si>
  <si>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</si>
  <si>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</si>
  <si>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</si>
  <si>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</si>
  <si>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</si>
  <si>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</si>
  <si>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</si>
  <si>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</si>
  <si>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</si>
  <si>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</si>
  <si>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</si>
  <si>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</si>
  <si>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</si>
  <si>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</si>
  <si>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</si>
  <si>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</si>
  <si>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</si>
  <si>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</si>
  <si>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</si>
  <si>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</si>
  <si>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</si>
  <si>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</si>
  <si>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</si>
  <si>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</si>
  <si>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</si>
  <si>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</si>
  <si>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</si>
  <si>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</si>
  <si>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</si>
  <si>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</si>
  <si>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</si>
  <si>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</si>
  <si>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</si>
  <si>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</si>
  <si>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</si>
  <si>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</si>
  <si>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</si>
  <si>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</si>
  <si>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</si>
  <si>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</si>
  <si>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</si>
  <si>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</si>
  <si>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</si>
  <si>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</si>
  <si>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</si>
  <si>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</si>
  <si>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</si>
  <si>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</si>
  <si>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</si>
  <si>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</si>
  <si>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</si>
  <si>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</si>
  <si>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</si>
  <si>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</si>
  <si>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</si>
  <si>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</si>
  <si>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</si>
  <si>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</si>
  <si>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</si>
  <si>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</si>
  <si>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</si>
  <si>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</si>
  <si>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</si>
  <si>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</si>
  <si>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</si>
  <si>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</si>
  <si>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</si>
  <si>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</si>
  <si>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</si>
  <si>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</si>
  <si>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</si>
  <si>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</si>
  <si>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</si>
  <si>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</si>
  <si>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</si>
  <si>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</si>
  <si>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</si>
  <si>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</si>
  <si>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</si>
  <si>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</si>
  <si>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</si>
  <si>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</si>
  <si>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</si>
  <si>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</si>
  <si>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</si>
  <si>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</si>
  <si>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</si>
  <si>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</si>
  <si>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</si>
  <si>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</si>
  <si>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</si>
  <si>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</si>
  <si>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</si>
  <si>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</si>
  <si>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</si>
  <si>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</si>
  <si>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</si>
  <si>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</si>
  <si>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</si>
  <si>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</si>
  <si>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</si>
  <si>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</si>
  <si>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</si>
  <si>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</si>
  <si>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</si>
  <si>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</si>
  <si>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</si>
  <si>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</si>
  <si>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</si>
  <si>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</si>
  <si>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</si>
  <si>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</si>
  <si>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</si>
  <si>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</si>
  <si>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</si>
  <si>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</si>
  <si>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</si>
  <si>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</si>
  <si>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</si>
  <si>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</si>
  <si>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</si>
  <si>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</si>
  <si>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</si>
  <si>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</si>
  <si>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</si>
  <si>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</si>
  <si>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</si>
  <si>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</si>
  <si>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</si>
  <si>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</si>
  <si>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</si>
  <si>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</si>
  <si>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</si>
  <si>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</si>
  <si>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</si>
  <si>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</si>
  <si>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</si>
  <si>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</si>
  <si>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</si>
  <si>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</si>
  <si>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</si>
  <si>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</si>
  <si>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</si>
  <si>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</si>
  <si>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</si>
  <si>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</si>
  <si>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</si>
  <si>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</si>
  <si>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</si>
  <si>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</si>
  <si>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</si>
  <si>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</si>
  <si>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</si>
  <si>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</si>
  <si>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</si>
  <si>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</si>
  <si>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</si>
  <si>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</si>
  <si>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</si>
  <si>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</si>
  <si>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</si>
  <si>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</si>
  <si>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</si>
  <si>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</si>
  <si>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</si>
  <si>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</si>
  <si>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</si>
  <si>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</si>
  <si>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</si>
  <si>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</si>
  <si>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</si>
  <si>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</si>
  <si>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</si>
  <si>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</si>
  <si>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</si>
  <si>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</si>
  <si>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</si>
  <si>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</si>
  <si>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</si>
  <si>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</si>
  <si>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</si>
  <si>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</si>
  <si>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</si>
  <si>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</si>
  <si>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</si>
  <si>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</si>
  <si>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</si>
  <si>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</si>
  <si>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</si>
  <si>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</si>
  <si>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</si>
  <si>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</si>
  <si>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</si>
  <si>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</si>
  <si>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</si>
  <si>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</si>
  <si>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</si>
  <si>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</si>
  <si>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</si>
  <si>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</si>
  <si>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</si>
  <si>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</si>
  <si>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</si>
  <si>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</si>
  <si>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</si>
  <si>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</si>
  <si>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</si>
  <si>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</si>
  <si>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</si>
  <si>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</si>
  <si>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</si>
  <si>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</si>
  <si>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</si>
  <si>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</si>
  <si>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</si>
  <si>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</si>
  <si>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</si>
  <si>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</si>
  <si>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</si>
  <si>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</si>
  <si>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</si>
  <si>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</si>
  <si>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</si>
  <si>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</si>
  <si>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</si>
  <si>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</si>
  <si>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</si>
  <si>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</si>
  <si>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</si>
  <si>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</si>
  <si>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</si>
  <si>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</si>
  <si>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</si>
  <si>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</si>
  <si>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</si>
  <si>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</si>
  <si>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</si>
  <si>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</si>
  <si>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</si>
  <si>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</si>
  <si>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</si>
  <si>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</si>
  <si>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</si>
  <si>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</si>
  <si>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</si>
  <si>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</si>
  <si>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</si>
  <si>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</si>
  <si>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</si>
  <si>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</si>
  <si>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</si>
  <si>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</si>
  <si>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</si>
  <si>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</si>
  <si>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</si>
  <si>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</si>
  <si>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</si>
  <si>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</si>
  <si>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</si>
  <si>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</si>
  <si>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</si>
  <si>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</si>
  <si>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</si>
  <si>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</si>
  <si>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</si>
  <si>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</si>
  <si>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</si>
  <si>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</si>
  <si>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</si>
  <si>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</si>
  <si>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</si>
  <si>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</si>
  <si>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</si>
  <si>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</si>
  <si>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</si>
  <si>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</si>
  <si>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</si>
  <si>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</si>
  <si>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</si>
  <si>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</si>
  <si>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</si>
  <si>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</si>
  <si>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</si>
  <si>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</si>
  <si>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</si>
  <si>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</si>
  <si>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</si>
  <si>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</si>
  <si>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</si>
  <si>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</si>
  <si>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</si>
  <si>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</si>
  <si>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</si>
  <si>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</si>
  <si>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</si>
  <si>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</si>
  <si>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</si>
  <si>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</si>
  <si>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</si>
  <si>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</si>
  <si>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</si>
  <si>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</si>
  <si>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</si>
  <si>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</si>
  <si>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</si>
  <si>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</si>
  <si>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</si>
  <si>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</si>
  <si>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</si>
  <si>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</si>
  <si>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</si>
  <si>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</si>
  <si>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</si>
  <si>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</si>
  <si>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</si>
  <si>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</si>
  <si>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</si>
  <si>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</si>
  <si>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</si>
  <si>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</si>
  <si>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</si>
  <si>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</si>
  <si>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</si>
  <si>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</si>
  <si>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</si>
  <si>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</si>
  <si>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</si>
  <si>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</si>
  <si>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</si>
  <si>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</si>
  <si>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</si>
  <si>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</si>
  <si>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</si>
  <si>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</si>
  <si>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</si>
  <si>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</si>
  <si>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</si>
  <si>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</si>
  <si>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</si>
  <si>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</si>
  <si>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</si>
  <si>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</si>
  <si>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</si>
  <si>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</si>
  <si>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</si>
  <si>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</si>
  <si>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</si>
  <si>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</si>
  <si>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</si>
  <si>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</si>
  <si>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</si>
  <si>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</si>
  <si>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</si>
  <si>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</si>
  <si>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</si>
  <si>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</si>
  <si>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</si>
  <si>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</si>
  <si>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</si>
  <si>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</si>
  <si>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</si>
  <si>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</si>
  <si>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</si>
  <si>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</si>
  <si>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</si>
  <si>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</si>
  <si>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</si>
  <si>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</si>
  <si>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</si>
  <si>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</si>
  <si>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</si>
  <si>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</si>
  <si>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</si>
  <si>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</si>
  <si>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</si>
  <si>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</si>
  <si>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</si>
  <si>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</si>
  <si>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</si>
  <si>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</si>
  <si>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</si>
  <si>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</si>
  <si>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</si>
  <si>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</si>
  <si>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</si>
  <si>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</si>
  <si>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</si>
  <si>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</si>
  <si>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</si>
  <si>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</si>
  <si>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</si>
  <si>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</si>
  <si>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</si>
  <si>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</si>
  <si>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</si>
  <si>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</si>
  <si>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</si>
  <si>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</si>
  <si>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</si>
  <si>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</si>
  <si>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</si>
  <si>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</si>
  <si>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</si>
  <si>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</si>
  <si>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</si>
  <si>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</si>
  <si>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</si>
  <si>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</si>
  <si>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</si>
  <si>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</si>
  <si>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</si>
  <si>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</si>
  <si>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</si>
  <si>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</si>
  <si>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</si>
  <si>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</si>
  <si>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</si>
  <si>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</si>
  <si>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</si>
  <si>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</si>
  <si>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</si>
  <si>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</si>
  <si>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</si>
  <si>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</si>
  <si>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</si>
  <si>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</si>
  <si>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</si>
  <si>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</si>
  <si>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</si>
  <si>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</si>
  <si>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</si>
  <si>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</si>
  <si>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</si>
  <si>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</si>
  <si>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</si>
  <si>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</si>
  <si>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</si>
  <si>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</si>
  <si>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</si>
  <si>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</si>
  <si>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</si>
  <si>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</si>
  <si>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</si>
  <si>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</si>
  <si>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</si>
  <si>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</si>
  <si>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</si>
  <si>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</si>
  <si>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</si>
  <si>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</si>
  <si>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</si>
  <si>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</si>
  <si>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</si>
  <si>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</si>
  <si>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</si>
  <si>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</si>
  <si>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</si>
  <si>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</si>
  <si>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</si>
  <si>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</si>
  <si>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</si>
  <si>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</si>
  <si>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</si>
  <si>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</si>
  <si>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</si>
  <si>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</si>
  <si>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</si>
  <si>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</si>
  <si>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</si>
  <si>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</si>
  <si>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</si>
  <si>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</si>
  <si>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</si>
  <si>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</si>
  <si>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</si>
  <si>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</si>
  <si>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</si>
  <si>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</si>
  <si>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</si>
  <si>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</si>
  <si>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</si>
  <si>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</si>
  <si>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</si>
  <si>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</si>
  <si>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</si>
  <si>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</si>
  <si>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</si>
  <si>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</si>
  <si>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</si>
  <si>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</si>
  <si>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</si>
  <si>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</si>
  <si>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</si>
  <si>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</si>
  <si>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</si>
  <si>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</si>
  <si>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</si>
  <si>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</si>
  <si>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</si>
  <si>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</si>
  <si>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</si>
  <si>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</si>
  <si>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</si>
  <si>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</si>
  <si>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</si>
  <si>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</si>
  <si>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</si>
  <si>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</si>
  <si>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</si>
  <si>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</si>
  <si>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</si>
  <si>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</si>
  <si>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</si>
  <si>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</si>
  <si>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</si>
  <si>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</si>
  <si>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</si>
  <si>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</si>
  <si>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</si>
  <si>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</si>
  <si>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</si>
  <si>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</si>
  <si>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</si>
  <si>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</si>
  <si>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</si>
  <si>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</si>
  <si>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</si>
  <si>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</si>
  <si>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</si>
  <si>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</si>
  <si>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</si>
  <si>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</si>
  <si>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</si>
  <si>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</si>
  <si>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</si>
  <si>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</si>
  <si>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</si>
  <si>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</si>
  <si>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</si>
  <si>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</si>
  <si>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</si>
  <si>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</si>
  <si>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</si>
  <si>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</si>
  <si>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</si>
  <si>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</si>
  <si>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</si>
  <si>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</si>
  <si>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</si>
  <si>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</si>
  <si>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</si>
  <si>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</si>
  <si>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</si>
  <si>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09h55 / Sem oportunidade de faixa</t>
  </si>
  <si>
    <t>V11</t>
  </si>
  <si>
    <t>ZHO-2</t>
  </si>
  <si>
    <t>ZHO-ZAC</t>
  </si>
  <si>
    <t>ZHOZAC</t>
  </si>
  <si>
    <t>Previsão de MC1 - 12h00</t>
  </si>
  <si>
    <t>Acionado maquinista/ Previsão de solicitar MC1 12h00</t>
  </si>
  <si>
    <t>TP pronto 08h16 / Previsão de faixa após Y74 - 1h30 de faixa</t>
  </si>
  <si>
    <t>MC1 08h49 / Previsão de faixa após Y74 /</t>
  </si>
  <si>
    <t>Cancelado, devido priorização do V93 /</t>
  </si>
  <si>
    <t>TP pronto 09h05 / Sem oportunidade de faixa</t>
  </si>
  <si>
    <t>TP pronto 09h05TP pronto 09h05 / Aguardando confirma a cauda do Y72</t>
  </si>
  <si>
    <t>Cancelado CCO - priorização da circulação de trens</t>
  </si>
  <si>
    <t xml:space="preserve">MC1 08h08 / </t>
  </si>
  <si>
    <t xml:space="preserve">MC1 08h53 / </t>
  </si>
  <si>
    <t xml:space="preserve">TP em preparação / previsão de ponto 12h00 / 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</si>
  <si>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</si>
  <si>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</si>
  <si>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</si>
  <si>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</si>
  <si>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km121+298 via 1 / TP pronto 08h30 / Em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</si>
  <si>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</si>
  <si>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</si>
  <si>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Socaria mecanizada  - Socaria do Km 75+180 ao 77+000</t>
  </si>
  <si>
    <t>MC1 07h50 / autorizado entrada na via 08h47 / Em deslocamento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</si>
  <si>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</si>
  <si>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</si>
  <si>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</si>
  <si>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Substituição de JIC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</si>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</sst>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R1" activePane="topRight" state="frozen"/>
      <selection pane="topRight" activeCell="BJ333" sqref="BJ33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950</v>
      </c>
      <c r="C1" s="187"/>
      <c r="D1" s="187"/>
      <c r="E1" s="3"/>
      <c r="F1" s="186" t="s">
        <v>951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90" t="s">
        <v>959</v>
      </c>
      <c r="BB2" s="192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0" t="s">
        <v>960</v>
      </c>
      <c r="AJ3" s="192"/>
      <c r="AK3" s="190" t="s">
        <v>961</v>
      </c>
      <c r="AL3" s="191"/>
      <c r="AM3" s="212"/>
      <c r="AN3" s="213"/>
      <c r="AO3" s="191"/>
      <c r="AP3" s="191"/>
      <c r="AQ3" s="192"/>
      <c r="AR3" s="63"/>
      <c r="AS3" s="184" t="s">
        <v>967</v>
      </c>
      <c r="AT3" s="185"/>
      <c r="AU3" s="184" t="s">
        <v>968</v>
      </c>
      <c r="AV3" s="185"/>
      <c r="AW3" s="184" t="s">
        <v>969</v>
      </c>
      <c r="AX3" s="185"/>
      <c r="AY3" s="63" t="s">
        <v>970</v>
      </c>
      <c r="AZ3" s="63"/>
      <c r="BA3" s="210"/>
      <c r="BB3" s="211"/>
      <c r="BC3" s="190" t="s">
        <v>963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 t="s">
        <v>424</v>
      </c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/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1</v>
      </c>
      <c r="BI308" s="17"/>
      <c r="BJ308" s="17" t="s">
        <v>1460</v>
      </c>
      <c r="BK308" s="18"/>
      <c r="BL308" s="16"/>
      <c r="BM308" s="130"/>
      <c r="BN308" s="130"/>
      <c r="BO308" s="130"/>
      <c r="BP308" s="18"/>
      <c r="BQ308" s="12" t="str">
        <f t="shared" si="28"/>
        <v>Produção</v>
      </c>
      <c r="BR308" s="19">
        <f t="shared" si="29"/>
        <v>1.3555555555555552</v>
      </c>
      <c r="BS308" s="19">
        <f t="shared" si="30"/>
        <v>0</v>
      </c>
      <c r="BT308" s="8" t="str">
        <f t="shared" si="31"/>
        <v/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1461</v>
      </c>
      <c r="BK309" s="18" t="s">
        <v>1461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1461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1462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1463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1464</v>
      </c>
      <c r="N310" s="127" t="s">
        <v>1465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 t="s">
        <v>1466</v>
      </c>
      <c r="BK310" s="18"/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 t="s">
        <v>420</v>
      </c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 t="s">
        <v>1467</v>
      </c>
      <c r="BK311" s="18"/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 t="s">
        <v>424</v>
      </c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 t="s">
        <v>1468</v>
      </c>
      <c r="BK313" s="18"/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 t="s">
        <v>1469</v>
      </c>
      <c r="BK314" s="18"/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1470</v>
      </c>
      <c r="BK315" s="18"/>
      <c r="BL315" s="16"/>
      <c r="BM315" s="130"/>
      <c r="BN315" s="130"/>
      <c r="BO315" s="130"/>
      <c r="BP315" s="18"/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/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 t="s">
        <v>424</v>
      </c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1471</v>
      </c>
      <c r="BK316" s="18"/>
      <c r="BL316" s="16"/>
      <c r="BM316" s="130"/>
      <c r="BN316" s="130"/>
      <c r="BO316" s="130"/>
      <c r="BP316" s="18"/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/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 t="s">
        <v>424</v>
      </c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1472</v>
      </c>
      <c r="BK317" s="18"/>
      <c r="BL317" s="16"/>
      <c r="BM317" s="130"/>
      <c r="BN317" s="130"/>
      <c r="BO317" s="130"/>
      <c r="BP317" s="18"/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 t="s">
        <v>420</v>
      </c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/>
      <c r="AS319" s="108"/>
      <c r="AT319" s="108"/>
      <c r="AU319" s="136"/>
      <c r="AV319" s="136"/>
      <c r="AW319" s="14"/>
      <c r="AX319" s="14"/>
      <c r="AY319" s="164">
        <f t="shared" si="26"/>
        <v>0</v>
      </c>
      <c r="AZ319" s="153"/>
      <c r="BA319" s="109">
        <v>0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0</v>
      </c>
      <c r="BI319" s="17"/>
      <c r="BJ319" s="17" t="s">
        <v>1473</v>
      </c>
      <c r="BK319" s="18"/>
      <c r="BL319" s="16"/>
      <c r="BM319" s="130"/>
      <c r="BN319" s="130"/>
      <c r="BO319" s="130"/>
      <c r="BP319" s="18"/>
      <c r="BQ319" s="12" t="str">
        <f t="shared" si="28"/>
        <v>Produção e Intervalo</v>
      </c>
      <c r="BR319" s="19">
        <f t="shared" si="29"/>
        <v>0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/>
      <c r="AT320" s="108"/>
      <c r="AU320" s="136"/>
      <c r="AV320" s="136"/>
      <c r="AW320" s="14"/>
      <c r="AX320" s="14"/>
      <c r="AY320" s="164">
        <f t="shared" si="26"/>
        <v>0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/>
      <c r="BI320" s="17"/>
      <c r="BJ320" s="17" t="s">
        <v>1474</v>
      </c>
      <c r="BK320" s="18"/>
      <c r="BL320" s="16"/>
      <c r="BM320" s="130"/>
      <c r="BN320" s="130"/>
      <c r="BO320" s="130"/>
      <c r="BP320" s="18"/>
      <c r="BQ320" s="12" t="str">
        <f t="shared" si="28"/>
        <v>Produção e Intervalo</v>
      </c>
      <c r="BR320" s="19">
        <f t="shared" si="29"/>
        <v>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/>
      <c r="AT321" s="108"/>
      <c r="AU321" s="136"/>
      <c r="AV321" s="136"/>
      <c r="AW321" s="14"/>
      <c r="AX321" s="14"/>
      <c r="AY321" s="164">
        <f t="shared" si="26"/>
        <v>0</v>
      </c>
      <c r="AZ321" s="153"/>
      <c r="BA321" s="109"/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/>
      <c r="BI321" s="17"/>
      <c r="BJ321" s="17" t="s">
        <v>1475</v>
      </c>
      <c r="BK321" s="18"/>
      <c r="BL321" s="16"/>
      <c r="BM321" s="130"/>
      <c r="BN321" s="130"/>
      <c r="BO321" s="130"/>
      <c r="BP321" s="18"/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/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 t="s">
        <v>593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 t="s">
        <v>420</v>
      </c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/>
      <c r="AS322" s="108"/>
      <c r="AT322" s="108"/>
      <c r="AU322" s="136"/>
      <c r="AV322" s="136"/>
      <c r="AW322" s="14"/>
      <c r="AX322" s="14"/>
      <c r="AY322" s="164">
        <f t="shared" si="26"/>
        <v>0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/>
      <c r="BI322" s="17"/>
      <c r="BJ322" s="17" t="s">
        <v>1476</v>
      </c>
      <c r="BK322" s="18"/>
      <c r="BL322" s="16"/>
      <c r="BM322" s="130"/>
      <c r="BN322" s="130"/>
      <c r="BO322" s="130"/>
      <c r="BP322" s="18"/>
      <c r="BQ322" s="12" t="str">
        <f t="shared" si="28"/>
        <v>Produção e Intervalo</v>
      </c>
      <c r="BR322" s="19">
        <f t="shared" si="29"/>
        <v>0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 t="s">
        <v>420</v>
      </c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1477</v>
      </c>
      <c r="BK324" s="18"/>
      <c r="BL324" s="16"/>
      <c r="BM324" s="130"/>
      <c r="BN324" s="130"/>
      <c r="BO324" s="130"/>
      <c r="BP324" s="18"/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/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1473</v>
      </c>
      <c r="BK325" s="18"/>
      <c r="BL325" s="16"/>
      <c r="BM325" s="130"/>
      <c r="BN325" s="130"/>
      <c r="BO325" s="130"/>
      <c r="BP325" s="18"/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/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0.54166666666666663</v>
      </c>
      <c r="AU326" s="136"/>
      <c r="AV326" s="136"/>
      <c r="AW326" s="14"/>
      <c r="AX326" s="14"/>
      <c r="AY326" s="164">
        <f t="shared" si="26"/>
        <v>8.8888888888888851E-2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>
        <v>1</v>
      </c>
      <c r="BI326" s="17"/>
      <c r="BJ326" s="17" t="s">
        <v>1478</v>
      </c>
      <c r="BK326" s="18"/>
      <c r="BL326" s="16"/>
      <c r="BM326" s="130"/>
      <c r="BN326" s="130"/>
      <c r="BO326" s="130"/>
      <c r="BP326" s="18"/>
      <c r="BQ326" s="12" t="str">
        <f t="shared" si="28"/>
        <v>Produção</v>
      </c>
      <c r="BR326" s="19">
        <f t="shared" si="29"/>
        <v>127.99999999999994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 t="s">
        <v>420</v>
      </c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1479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593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/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1</v>
      </c>
      <c r="BI327" s="17"/>
      <c r="BJ327" s="17" t="s">
        <v>1480</v>
      </c>
      <c r="BK327" s="18"/>
      <c r="BL327" s="16"/>
      <c r="BM327" s="130"/>
      <c r="BN327" s="130"/>
      <c r="BO327" s="130"/>
      <c r="BP327" s="18"/>
      <c r="BQ327" s="12" t="str">
        <f t="shared" si="28"/>
        <v>Produção</v>
      </c>
      <c r="BR327" s="19">
        <f t="shared" si="29"/>
        <v>119.99999999999997</v>
      </c>
      <c r="BS327" s="19">
        <f t="shared" si="30"/>
        <v>0</v>
      </c>
      <c r="BT327" s="8" t="str">
        <f t="shared" si="31"/>
        <v/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 t="s">
        <v>420</v>
      </c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1473</v>
      </c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 t="s">
        <v>420</v>
      </c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1479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/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1</v>
      </c>
      <c r="BI329" s="17"/>
      <c r="BJ329" s="17" t="s">
        <v>1481</v>
      </c>
      <c r="BK329" s="18"/>
      <c r="BL329" s="16"/>
      <c r="BM329" s="130"/>
      <c r="BN329" s="130"/>
      <c r="BO329" s="130"/>
      <c r="BP329" s="18"/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1473</v>
      </c>
      <c r="BK331" s="18"/>
      <c r="BL331" s="16"/>
      <c r="BM331" s="130"/>
      <c r="BN331" s="130"/>
      <c r="BO331" s="130"/>
      <c r="BP331" s="18"/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/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1482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1</v>
      </c>
      <c r="BI332" s="17"/>
      <c r="BJ332" s="17" t="s">
        <v>1483</v>
      </c>
      <c r="BK332" s="18"/>
      <c r="BL332" s="16"/>
      <c r="BM332" s="130"/>
      <c r="BN332" s="130"/>
      <c r="BO332" s="130"/>
      <c r="BP332" s="18"/>
      <c r="BQ332" s="12" t="str">
        <f t="shared" si="38"/>
        <v>Produção</v>
      </c>
      <c r="BR332" s="19">
        <f t="shared" si="39"/>
        <v>60.000000000000021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1484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1473</v>
      </c>
      <c r="BK333" s="18"/>
      <c r="BL333" s="16"/>
      <c r="BM333" s="130"/>
      <c r="BN333" s="130"/>
      <c r="BO333" s="130"/>
      <c r="BP333" s="18"/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/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 t="s">
        <v>420</v>
      </c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1473</v>
      </c>
      <c r="BK334" s="18"/>
      <c r="BL334" s="16"/>
      <c r="BM334" s="130"/>
      <c r="BN334" s="130"/>
      <c r="BO334" s="130"/>
      <c r="BP334" s="18"/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/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 t="s">
        <v>420</v>
      </c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1473</v>
      </c>
      <c r="BK335" s="18"/>
      <c r="BL335" s="16"/>
      <c r="BM335" s="130"/>
      <c r="BN335" s="130"/>
      <c r="BO335" s="130"/>
      <c r="BP335" s="18"/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/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 t="s">
        <v>420</v>
      </c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1473</v>
      </c>
      <c r="BK336" s="18"/>
      <c r="BL336" s="16"/>
      <c r="BM336" s="130"/>
      <c r="BN336" s="130"/>
      <c r="BO336" s="130"/>
      <c r="BP336" s="18"/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1</v>
      </c>
      <c r="BI338" s="17"/>
      <c r="BJ338" s="17" t="s">
        <v>1485</v>
      </c>
      <c r="BK338" s="18"/>
      <c r="BL338" s="16"/>
      <c r="BM338" s="130"/>
      <c r="BN338" s="130"/>
      <c r="BO338" s="130"/>
      <c r="BP338" s="18"/>
      <c r="BQ338" s="12" t="str">
        <f t="shared" si="38"/>
        <v>Produção</v>
      </c>
      <c r="BR338" s="19">
        <f t="shared" si="39"/>
        <v>1.0000000000000004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1486</v>
      </c>
      <c r="X339" s="104" t="s">
        <v>416</v>
      </c>
      <c r="Y339" s="129" t="s">
        <v>420</v>
      </c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1473</v>
      </c>
      <c r="BK339" s="18"/>
      <c r="BL339" s="16"/>
      <c r="BM339" s="130"/>
      <c r="BN339" s="130"/>
      <c r="BO339" s="130"/>
      <c r="BP339" s="18"/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/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1486</v>
      </c>
      <c r="X340" s="104" t="s">
        <v>416</v>
      </c>
      <c r="Y340" s="129" t="s">
        <v>420</v>
      </c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1473</v>
      </c>
      <c r="BK340" s="18"/>
      <c r="BL340" s="16"/>
      <c r="BM340" s="130"/>
      <c r="BN340" s="130"/>
      <c r="BO340" s="130"/>
      <c r="BP340" s="18"/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/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1486</v>
      </c>
      <c r="X341" s="104" t="s">
        <v>416</v>
      </c>
      <c r="Y341" s="129" t="s">
        <v>420</v>
      </c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1473</v>
      </c>
      <c r="BK341" s="18"/>
      <c r="BL341" s="16"/>
      <c r="BM341" s="130"/>
      <c r="BN341" s="130"/>
      <c r="BO341" s="130"/>
      <c r="BP341" s="18"/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1487</v>
      </c>
      <c r="X343" s="104" t="s">
        <v>416</v>
      </c>
      <c r="Y343" s="129" t="s">
        <v>420</v>
      </c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1473</v>
      </c>
      <c r="BK343" s="18"/>
      <c r="BL343" s="16"/>
      <c r="BM343" s="130"/>
      <c r="BN343" s="130"/>
      <c r="BO343" s="130"/>
      <c r="BP343" s="18"/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/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 t="s">
        <v>424</v>
      </c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/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1</v>
      </c>
      <c r="BI344" s="17"/>
      <c r="BJ344" s="17" t="s">
        <v>1488</v>
      </c>
      <c r="BK344" s="18"/>
      <c r="BL344" s="16"/>
      <c r="BM344" s="130"/>
      <c r="BN344" s="130"/>
      <c r="BO344" s="130"/>
      <c r="BP344" s="18"/>
      <c r="BQ344" s="12" t="str">
        <f t="shared" si="38"/>
        <v>Produção e Intervalo</v>
      </c>
      <c r="BR344" s="19">
        <f t="shared" si="39"/>
        <v>0.75</v>
      </c>
      <c r="BS344" s="19">
        <f t="shared" si="40"/>
        <v>0</v>
      </c>
      <c r="BT344" s="8" t="str">
        <f t="shared" si="41"/>
        <v/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1489</v>
      </c>
      <c r="X345" s="104" t="s">
        <v>421</v>
      </c>
      <c r="Y345" s="129" t="s">
        <v>424</v>
      </c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/>
      <c r="AS345" s="108"/>
      <c r="AT345" s="108"/>
      <c r="AU345" s="136"/>
      <c r="AV345" s="136"/>
      <c r="AW345" s="14"/>
      <c r="AX345" s="14"/>
      <c r="AY345" s="164">
        <f t="shared" si="36"/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/>
      <c r="BI345" s="17"/>
      <c r="BJ345" s="17" t="s">
        <v>1080</v>
      </c>
      <c r="BK345" s="18"/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</v>
      </c>
      <c r="BS345" s="19">
        <f t="shared" si="40"/>
        <v>0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1490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1491</v>
      </c>
      <c r="C4" s="160" t="s">
        <v>1492</v>
      </c>
      <c r="D4" s="160" t="s">
        <v>1493</v>
      </c>
      <c r="E4" s="160" t="s">
        <v>1494</v>
      </c>
      <c r="F4" s="160" t="s">
        <v>4</v>
      </c>
      <c r="G4" s="160" t="s">
        <v>1495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1496</v>
      </c>
      <c r="C6" s="161">
        <v>407867</v>
      </c>
      <c r="D6" s="161" t="s">
        <v>1497</v>
      </c>
      <c r="E6" s="161" t="s">
        <v>824</v>
      </c>
      <c r="F6" s="161" t="s">
        <v>1498</v>
      </c>
      <c r="G6" s="162"/>
    </row>
    <row r="7" spans="2:7">
      <c r="B7" s="182" t="s">
        <v>1499</v>
      </c>
      <c r="C7" s="182">
        <v>293644</v>
      </c>
      <c r="D7" s="182" t="s">
        <v>1500</v>
      </c>
      <c r="E7" s="182" t="s">
        <v>824</v>
      </c>
      <c r="F7" s="182" t="s">
        <v>1498</v>
      </c>
      <c r="G7" s="183" t="s">
        <v>1501</v>
      </c>
    </row>
    <row r="8" spans="2:7">
      <c r="B8" s="161" t="s">
        <v>1502</v>
      </c>
      <c r="C8" s="161">
        <v>256790</v>
      </c>
      <c r="D8" s="161" t="s">
        <v>1503</v>
      </c>
      <c r="E8" s="161" t="s">
        <v>825</v>
      </c>
      <c r="F8" s="161" t="s">
        <v>1504</v>
      </c>
      <c r="G8" s="162">
        <v>46357</v>
      </c>
    </row>
    <row r="9" spans="2:7" ht="29.25">
      <c r="B9" s="161" t="s">
        <v>1505</v>
      </c>
      <c r="C9" s="161"/>
      <c r="D9" s="161"/>
      <c r="E9" s="161" t="s">
        <v>825</v>
      </c>
      <c r="F9" s="161" t="s">
        <v>1504</v>
      </c>
      <c r="G9" s="162" t="s">
        <v>1506</v>
      </c>
    </row>
    <row r="10" spans="2:7">
      <c r="B10" s="161" t="s">
        <v>1507</v>
      </c>
      <c r="C10" s="161">
        <v>265193</v>
      </c>
      <c r="D10" s="161" t="s">
        <v>1508</v>
      </c>
      <c r="E10" s="161" t="s">
        <v>826</v>
      </c>
      <c r="F10" s="161" t="s">
        <v>54</v>
      </c>
      <c r="G10" s="161" t="s">
        <v>1509</v>
      </c>
    </row>
    <row r="11" spans="2:7">
      <c r="B11" s="161" t="s">
        <v>1510</v>
      </c>
      <c r="C11" s="161">
        <v>293716</v>
      </c>
      <c r="D11" s="161" t="s">
        <v>1511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1512</v>
      </c>
      <c r="C12" s="161">
        <v>257258</v>
      </c>
      <c r="D12" s="161" t="s">
        <v>1513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1514</v>
      </c>
      <c r="C13" s="161">
        <v>371147</v>
      </c>
      <c r="D13" s="161" t="s">
        <v>1515</v>
      </c>
      <c r="E13" s="161" t="s">
        <v>827</v>
      </c>
      <c r="F13" s="161" t="s">
        <v>71</v>
      </c>
      <c r="G13" s="161" t="s">
        <v>1509</v>
      </c>
    </row>
    <row r="14" spans="2:7">
      <c r="B14" s="161" t="s">
        <v>1516</v>
      </c>
      <c r="C14" s="161">
        <v>259230</v>
      </c>
      <c r="D14" s="161" t="s">
        <v>1517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1518</v>
      </c>
      <c r="C15" s="161">
        <v>370705</v>
      </c>
      <c r="D15" s="161"/>
      <c r="E15" s="161" t="s">
        <v>827</v>
      </c>
      <c r="F15" s="161" t="s">
        <v>71</v>
      </c>
      <c r="G15" s="161" t="s">
        <v>1509</v>
      </c>
    </row>
    <row r="16" spans="2:7" ht="29.25">
      <c r="B16" s="161" t="s">
        <v>1519</v>
      </c>
      <c r="C16" s="161">
        <v>258542</v>
      </c>
      <c r="D16" s="161" t="s">
        <v>1520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1521</v>
      </c>
      <c r="C17" s="161">
        <v>257050</v>
      </c>
      <c r="D17" s="161" t="s">
        <v>1522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1523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1524</v>
      </c>
      <c r="D4" s="163" t="s">
        <v>1525</v>
      </c>
      <c r="E4" s="163" t="s">
        <v>1526</v>
      </c>
      <c r="F4" s="160" t="s">
        <v>1527</v>
      </c>
      <c r="G4" s="163" t="s">
        <v>1528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1529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1530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1529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1529</v>
      </c>
      <c r="G9" s="167"/>
    </row>
    <row r="10" spans="2:7" ht="19.5" customHeight="1">
      <c r="B10" s="167" t="s">
        <v>1531</v>
      </c>
      <c r="C10" s="167">
        <v>9038</v>
      </c>
      <c r="D10" s="168">
        <v>46063</v>
      </c>
      <c r="E10" s="167">
        <v>11450</v>
      </c>
      <c r="F10" s="169" t="s">
        <v>1532</v>
      </c>
      <c r="G10" s="167"/>
    </row>
    <row r="11" spans="2:7" ht="19.5" customHeight="1">
      <c r="B11" s="167" t="s">
        <v>744</v>
      </c>
      <c r="C11" s="167" t="s">
        <v>1533</v>
      </c>
      <c r="D11" s="168">
        <v>46056</v>
      </c>
      <c r="E11" s="167">
        <v>9100</v>
      </c>
      <c r="F11" s="169" t="s">
        <v>1534</v>
      </c>
      <c r="G11" s="167" t="s">
        <v>1535</v>
      </c>
    </row>
    <row r="12" spans="2:7" ht="19.5" customHeight="1">
      <c r="B12" s="167" t="s">
        <v>744</v>
      </c>
      <c r="C12" s="167" t="s">
        <v>1536</v>
      </c>
      <c r="D12" s="168">
        <v>46058</v>
      </c>
      <c r="E12" s="167">
        <v>12000</v>
      </c>
      <c r="F12" s="169" t="s">
        <v>1529</v>
      </c>
      <c r="G12" s="167"/>
    </row>
    <row r="13" spans="2:7" ht="19.5" customHeight="1">
      <c r="B13" s="167" t="s">
        <v>744</v>
      </c>
      <c r="C13" s="167" t="s">
        <v>1537</v>
      </c>
      <c r="D13" s="168">
        <v>46058</v>
      </c>
      <c r="E13" s="167">
        <v>12000</v>
      </c>
      <c r="F13" s="169" t="s">
        <v>1529</v>
      </c>
      <c r="G13" s="167"/>
    </row>
    <row r="14" spans="2:7" ht="19.5" customHeight="1">
      <c r="B14" s="167" t="s">
        <v>744</v>
      </c>
      <c r="C14" s="167" t="s">
        <v>1538</v>
      </c>
      <c r="D14" s="168">
        <v>46058</v>
      </c>
      <c r="E14" s="167">
        <v>13800</v>
      </c>
      <c r="F14" s="169" t="s">
        <v>1529</v>
      </c>
      <c r="G14" s="167" t="s">
        <v>1539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1540</v>
      </c>
      <c r="D5" s="218"/>
      <c r="E5" s="218"/>
      <c r="F5" s="218"/>
      <c r="G5" s="218"/>
      <c r="H5" s="218"/>
      <c r="I5" s="218"/>
      <c r="J5" s="219"/>
      <c r="K5" s="220" t="s">
        <v>1541</v>
      </c>
      <c r="L5" s="221"/>
      <c r="M5" s="221"/>
      <c r="N5" s="221"/>
      <c r="O5" s="222" t="s">
        <v>1542</v>
      </c>
      <c r="P5" s="223"/>
    </row>
    <row r="6" spans="1:16" s="74" customFormat="1" ht="15" customHeight="1">
      <c r="A6" s="66" t="s">
        <v>1543</v>
      </c>
      <c r="B6" s="75" t="s">
        <v>1544</v>
      </c>
      <c r="C6" s="76" t="s">
        <v>992</v>
      </c>
      <c r="D6" s="77" t="s">
        <v>993</v>
      </c>
      <c r="E6" s="76" t="s">
        <v>1545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1546</v>
      </c>
      <c r="M6" s="80" t="s">
        <v>611</v>
      </c>
      <c r="N6" s="81" t="s">
        <v>987</v>
      </c>
      <c r="O6" s="158" t="s">
        <v>1030</v>
      </c>
      <c r="P6" s="133" t="s">
        <v>1547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1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*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0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1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1</v>
      </c>
      <c r="P327" s="147" t="str">
        <f>IF($A$2=1,IF(SP_SUL!BJ327="","*",SP_SUL!BJ327),IF(SP_SUL!BK327="","*",SP_SUL!BK327))</f>
        <v>*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*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1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1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1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1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07" sqref="A307:T33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1548</v>
      </c>
      <c r="V1" s="229"/>
      <c r="W1" s="229"/>
    </row>
    <row r="2" spans="1:23" ht="15" customHeight="1">
      <c r="A2" s="87" t="s">
        <v>1549</v>
      </c>
      <c r="B2" s="87" t="s">
        <v>1544</v>
      </c>
      <c r="C2" s="87" t="s">
        <v>411</v>
      </c>
      <c r="D2" s="88" t="s">
        <v>992</v>
      </c>
      <c r="E2" s="88" t="s">
        <v>4</v>
      </c>
      <c r="F2" s="88" t="s">
        <v>1543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1550</v>
      </c>
      <c r="T2" s="91" t="s">
        <v>995</v>
      </c>
      <c r="U2" s="138">
        <f ca="1">TODAY()-1</f>
        <v>46065</v>
      </c>
      <c r="V2" s="138">
        <f ca="1">U2-1</f>
        <v>46064</v>
      </c>
      <c r="W2" s="138">
        <f ca="1">V2-1</f>
        <v>46063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460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300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810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45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45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460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300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810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22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460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300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810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53</v>
      </c>
      <c r="V96" s="137">
        <f ca="1">_xlfn.XLOOKUP(G96&amp;$V$2,BS_CONTROLE[CHAVE],BS_CONTROLE[Quantidade_11],"-")</f>
        <v>104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22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460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810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45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53</v>
      </c>
      <c r="V122" s="137">
        <f ca="1">_xlfn.XLOOKUP(G122&amp;$V$2,BS_CONTROLE[CHAVE],BS_CONTROLE[Quantidade_11],"-")</f>
        <v>104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22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460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300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810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45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53</v>
      </c>
      <c r="V152" s="137">
        <f ca="1">_xlfn.XLOOKUP(G152&amp;$V$2,BS_CONTROLE[CHAVE],BS_CONTROLE[Quantidade_11],"-")</f>
        <v>104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580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810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53</v>
      </c>
      <c r="V186" s="137">
        <f ca="1">_xlfn.XLOOKUP(G186&amp;$V$2,BS_CONTROLE[CHAVE],BS_CONTROLE[Quantidade_11],"-")</f>
        <v>104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580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53</v>
      </c>
      <c r="V192" s="137">
        <f ca="1">_xlfn.XLOOKUP(G192&amp;$V$2,BS_CONTROLE[CHAVE],BS_CONTROLE[Quantidade_11],"-")</f>
        <v>104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580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22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460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300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810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45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20</v>
      </c>
      <c r="V209" s="137">
        <f ca="1">_xlfn.XLOOKUP(G209&amp;$V$2,BS_CONTROLE[CHAVE],BS_CONTROLE[Quantidade_11],"-")</f>
        <v>52</v>
      </c>
      <c r="W209" s="137">
        <f ca="1">_xlfn.XLOOKUP(G209&amp;$W$2,BS_CONTROLE[CHAVE],BS_CONTROLE[Quantidade_11],"-")</f>
        <v>45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1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53</v>
      </c>
      <c r="V216" s="137">
        <f ca="1">_xlfn.XLOOKUP(G216&amp;$V$2,BS_CONTROLE[CHAVE],BS_CONTROLE[Quantidade_11],"-")</f>
        <v>104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580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22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460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300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312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810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45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20</v>
      </c>
      <c r="V236" s="137">
        <f ca="1">_xlfn.XLOOKUP(G236&amp;$V$2,BS_CONTROLE[CHAVE],BS_CONTROLE[Quantidade_11],"-")</f>
        <v>52</v>
      </c>
      <c r="W236" s="137">
        <f ca="1">_xlfn.XLOOKUP(G236&amp;$W$2,BS_CONTROLE[CHAVE],BS_CONTROLE[Quantidade_11],"-")</f>
        <v>45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>
        <f ca="1">_xlfn.XLOOKUP(G240&amp;$W$2,BS_CONTROLE[CHAVE],BS_CONTROLE[Quantidade_11],"-")</f>
        <v>0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53</v>
      </c>
      <c r="V249" s="137">
        <f ca="1">_xlfn.XLOOKUP(G249&amp;$V$2,BS_CONTROLE[CHAVE],BS_CONTROLE[Quantidade_11],"-")</f>
        <v>104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580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22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460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300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312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810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45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1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20</v>
      </c>
      <c r="V275" s="137">
        <f ca="1">_xlfn.XLOOKUP(G275&amp;$V$2,BS_CONTROLE[CHAVE],BS_CONTROLE[Quantidade_11],"-")</f>
        <v>52</v>
      </c>
      <c r="W275" s="137">
        <f ca="1">_xlfn.XLOOKUP(G275&amp;$W$2,BS_CONTROLE[CHAVE],BS_CONTROLE[Quantidade_11],"-")</f>
        <v>45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53</v>
      </c>
      <c r="V276" s="137">
        <f ca="1">_xlfn.XLOOKUP(G276&amp;$V$2,BS_CONTROLE[CHAVE],BS_CONTROLE[Quantidade_11],"-")</f>
        <v>104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580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22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460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300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810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45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20</v>
      </c>
      <c r="V299" s="137">
        <f ca="1">_xlfn.XLOOKUP(G299&amp;$V$2,BS_CONTROLE[CHAVE],BS_CONTROLE[Quantidade_11],"-")</f>
        <v>52</v>
      </c>
      <c r="W299" s="137">
        <f ca="1">_xlfn.XLOOKUP(G299&amp;$W$2,BS_CONTROLE[CHAVE],BS_CONTROLE[Quantidade_11],"-")</f>
        <v>45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53</v>
      </c>
      <c r="V301" s="137">
        <f ca="1">_xlfn.XLOOKUP(G301&amp;$V$2,BS_CONTROLE[CHAVE],BS_CONTROLE[Quantidade_11],"-")</f>
        <v>104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22</v>
      </c>
    </row>
    <row r="311" spans="1:23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580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460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300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0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810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1</v>
      </c>
    </row>
    <row r="330" spans="1:23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11"/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07" sqref="B307:K31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1551</v>
      </c>
      <c r="C2" s="121" t="s">
        <v>977</v>
      </c>
      <c r="D2" s="76" t="s">
        <v>979</v>
      </c>
      <c r="E2" s="76" t="s">
        <v>1552</v>
      </c>
      <c r="F2" s="99" t="s">
        <v>1553</v>
      </c>
      <c r="G2" s="76" t="s">
        <v>1554</v>
      </c>
      <c r="H2" s="76" t="s">
        <v>1555</v>
      </c>
      <c r="I2" s="76" t="s">
        <v>1556</v>
      </c>
      <c r="J2" s="76" t="s">
        <v>1557</v>
      </c>
      <c r="K2" s="78" t="s">
        <v>1558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2026-02-13T14:11:41Z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