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814" documentId="8_{B6337239-1A00-434D-AAD0-422EA1FEB5AE}" xr6:coauthVersionLast="47" xr6:coauthVersionMax="47" xr10:uidLastSave="{18A83DCB-04DA-455B-959E-943E506EEDF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2" r:id="rId6"/>
    <sheet name="CONTROLE - MAQUINISTAS" sheetId="13" r:id="rId7"/>
    <sheet name="Maquinista" sheetId="15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6" hidden="1">'CONTROLE - MAQUINISTAS'!$B$2:$K$3033</definedName>
    <definedName name="_xlnm._FilterDatabase" localSheetId="5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80" i="1" l="1" a="1"/>
  <c r="N380" i="1"/>
  <c r="N385" i="1" a="1"/>
  <c r="N385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R385" i="1"/>
  <c r="S385" i="1" a="1"/>
  <c r="S385" i="1"/>
  <c r="T385" i="1" a="1"/>
  <c r="T385" i="1"/>
  <c r="U385" i="1"/>
  <c r="M385" i="1" a="1"/>
  <c r="M385" i="1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D354" i="12"/>
  <c r="E354" i="12"/>
  <c r="F354" i="12"/>
  <c r="G354" i="12"/>
  <c r="H354" i="12"/>
  <c r="I354" i="12"/>
  <c r="J354" i="12"/>
  <c r="K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D358" i="12"/>
  <c r="E358" i="12"/>
  <c r="F358" i="12"/>
  <c r="G358" i="12"/>
  <c r="H358" i="12"/>
  <c r="I358" i="12"/>
  <c r="J358" i="12"/>
  <c r="K358" i="12"/>
  <c r="L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54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K347" i="12"/>
  <c r="L347" i="12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5" i="12" s="1"/>
  <c r="N357" i="1" a="1"/>
  <c r="N357" i="1"/>
  <c r="L355" i="12" s="1"/>
  <c r="M358" i="1" a="1"/>
  <c r="M358" i="1"/>
  <c r="K356" i="12" s="1"/>
  <c r="N358" i="1" a="1"/>
  <c r="N358" i="1"/>
  <c r="L356" i="12" s="1"/>
  <c r="M359" i="1" a="1"/>
  <c r="M359" i="1"/>
  <c r="K357" i="12" s="1"/>
  <c r="N359" i="1" a="1"/>
  <c r="N359" i="1"/>
  <c r="L357" i="12" s="1"/>
  <c r="M361" i="1" a="1"/>
  <c r="M361" i="1"/>
  <c r="K359" i="12" s="1"/>
  <c r="N361" i="1" a="1"/>
  <c r="N361" i="1"/>
  <c r="L359" i="12" s="1"/>
  <c r="M362" i="1" a="1"/>
  <c r="M362" i="1"/>
  <c r="K360" i="12" s="1"/>
  <c r="N362" i="1" a="1"/>
  <c r="N362" i="1"/>
  <c r="L360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K373" i="12"/>
  <c r="L373" i="12"/>
  <c r="M377" i="1" a="1"/>
  <c r="M377" i="1"/>
  <c r="K374" i="12" s="1"/>
  <c r="L374" i="12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K377" i="12"/>
  <c r="L377" i="12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K380" i="12"/>
  <c r="L380" i="12"/>
  <c r="K381" i="12"/>
  <c r="L381" i="12"/>
  <c r="K382" i="12"/>
  <c r="L382" i="12"/>
  <c r="K383" i="12"/>
  <c r="L383" i="12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K386" i="12"/>
  <c r="L386" i="12"/>
  <c r="K387" i="12"/>
  <c r="L387" i="12"/>
  <c r="M391" i="1" a="1"/>
  <c r="M391" i="1"/>
  <c r="K388" i="12" s="1"/>
  <c r="N391" i="1" a="1"/>
  <c r="N391" i="1"/>
  <c r="L388" i="12" s="1"/>
  <c r="M392" i="1" a="1"/>
  <c r="M392" i="1"/>
  <c r="N392" i="1" a="1"/>
  <c r="N392" i="1"/>
  <c r="M393" i="1" a="1"/>
  <c r="M393" i="1"/>
  <c r="N393" i="1" a="1"/>
  <c r="N393" i="1"/>
  <c r="M394" i="1" a="1"/>
  <c r="M394" i="1"/>
  <c r="N394" i="1" a="1"/>
  <c r="N394" i="1"/>
  <c r="M395" i="1" a="1"/>
  <c r="M395" i="1"/>
  <c r="N395" i="1" a="1"/>
  <c r="N395" i="1"/>
  <c r="M396" i="1" a="1"/>
  <c r="M396" i="1"/>
  <c r="N396" i="1" a="1"/>
  <c r="N396" i="1"/>
  <c r="M397" i="1" a="1"/>
  <c r="M397" i="1"/>
  <c r="N397" i="1" a="1"/>
  <c r="N397" i="1"/>
  <c r="M398" i="1" a="1"/>
  <c r="M398" i="1"/>
  <c r="N398" i="1" a="1"/>
  <c r="N398" i="1"/>
  <c r="M399" i="1" a="1"/>
  <c r="M399" i="1"/>
  <c r="N399" i="1" a="1"/>
  <c r="N399" i="1"/>
  <c r="M400" i="1" a="1"/>
  <c r="M400" i="1"/>
  <c r="N400" i="1" a="1"/>
  <c r="N400" i="1"/>
  <c r="M401" i="1" a="1"/>
  <c r="M401" i="1"/>
  <c r="N401" i="1" a="1"/>
  <c r="N401" i="1"/>
  <c r="M402" i="1" a="1"/>
  <c r="M402" i="1"/>
  <c r="N402" i="1" a="1"/>
  <c r="N402" i="1"/>
  <c r="M403" i="1" a="1"/>
  <c r="M403" i="1"/>
  <c r="N403" i="1" a="1"/>
  <c r="N403" i="1"/>
  <c r="M404" i="1" a="1"/>
  <c r="M404" i="1"/>
  <c r="N404" i="1" a="1"/>
  <c r="N404" i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S177" i="12" s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2" i="12" s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R346" i="1"/>
  <c r="S343" i="12" s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AI348" i="1"/>
  <c r="AJ348" i="1"/>
  <c r="AL348" i="1"/>
  <c r="AO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R351" i="1"/>
  <c r="S348" i="12" s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63" i="1"/>
  <c r="G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57" i="1"/>
  <c r="G357" i="1"/>
  <c r="R357" i="1"/>
  <c r="S357" i="1" a="1"/>
  <c r="S357" i="1"/>
  <c r="D355" i="12" s="1"/>
  <c r="T357" i="1" a="1"/>
  <c r="T357" i="1"/>
  <c r="E355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R358" i="1"/>
  <c r="S358" i="1" a="1"/>
  <c r="S358" i="1"/>
  <c r="D356" i="12" s="1"/>
  <c r="T358" i="1" a="1"/>
  <c r="T358" i="1"/>
  <c r="E356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R359" i="1"/>
  <c r="S359" i="1" a="1"/>
  <c r="S359" i="1"/>
  <c r="D357" i="12" s="1"/>
  <c r="T359" i="1" a="1"/>
  <c r="T359" i="1"/>
  <c r="E357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R361" i="1"/>
  <c r="S361" i="1" a="1"/>
  <c r="S361" i="1"/>
  <c r="D359" i="12" s="1"/>
  <c r="T361" i="1" a="1"/>
  <c r="T361" i="1"/>
  <c r="E359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R362" i="1"/>
  <c r="S362" i="1" a="1"/>
  <c r="S362" i="1"/>
  <c r="D360" i="12" s="1"/>
  <c r="T362" i="1" a="1"/>
  <c r="T362" i="1"/>
  <c r="E360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4" i="1"/>
  <c r="G364" i="1"/>
  <c r="R364" i="1"/>
  <c r="S361" i="12" s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R367" i="1"/>
  <c r="S364" i="12" s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R368" i="1"/>
  <c r="S365" i="12" s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R369" i="1"/>
  <c r="S366" i="12" s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R373" i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R374" i="1"/>
  <c r="S371" i="12" s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/>
  <c r="E372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D373" i="12"/>
  <c r="E373" i="12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S377" i="12"/>
  <c r="D377" i="12"/>
  <c r="E377" i="12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D380" i="12"/>
  <c r="E380" i="12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D382" i="12"/>
  <c r="E382" i="12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D383" i="12"/>
  <c r="E383" i="12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D386" i="12"/>
  <c r="E386" i="12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D387" i="12"/>
  <c r="E387" i="12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K389" i="12"/>
  <c r="L389" i="12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K390" i="12"/>
  <c r="L390" i="12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K391" i="12"/>
  <c r="L391" i="12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L392" i="12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K393" i="12"/>
  <c r="L393" i="12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K394" i="12"/>
  <c r="L394" i="12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K395" i="12"/>
  <c r="L395" i="12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K396" i="12"/>
  <c r="L396" i="12"/>
  <c r="R399" i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K397" i="12"/>
  <c r="L397" i="12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K398" i="12"/>
  <c r="L398" i="12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K399" i="12"/>
  <c r="L399" i="12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K400" i="12"/>
  <c r="L400" i="12"/>
  <c r="R403" i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K401" i="12"/>
  <c r="L401" i="12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F404" i="1"/>
  <c r="BR404" i="1"/>
  <c r="BS404" i="1"/>
  <c r="A405" i="1"/>
  <c r="G405" i="1"/>
  <c r="M405" i="1" a="1"/>
  <c r="M405" i="1" s="1"/>
  <c r="K402" i="12" s="1"/>
  <c r="N405" i="1" a="1"/>
  <c r="N405" i="1" s="1"/>
  <c r="L402" i="12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M406" i="1" a="1"/>
  <c r="M406" i="1" s="1"/>
  <c r="K403" i="12" s="1"/>
  <c r="N406" i="1" a="1"/>
  <c r="N406" i="1" s="1"/>
  <c r="L403" i="12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M407" i="1" a="1"/>
  <c r="M407" i="1" s="1"/>
  <c r="K404" i="12" s="1"/>
  <c r="N407" i="1" a="1"/>
  <c r="N407" i="1" s="1"/>
  <c r="L404" i="12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K405" i="12" s="1"/>
  <c r="N408" i="1" a="1"/>
  <c r="N408" i="1" s="1"/>
  <c r="L405" i="12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K406" i="12" s="1"/>
  <c r="N409" i="1" a="1"/>
  <c r="N409" i="1" s="1"/>
  <c r="L406" i="12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M410" i="1" a="1"/>
  <c r="M410" i="1" s="1"/>
  <c r="K407" i="12" s="1"/>
  <c r="N410" i="1" a="1"/>
  <c r="N410" i="1" s="1"/>
  <c r="L407" i="12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K408" i="12" s="1"/>
  <c r="N411" i="1" a="1"/>
  <c r="N411" i="1" s="1"/>
  <c r="L408" i="12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K409" i="12" s="1"/>
  <c r="N412" i="1" a="1"/>
  <c r="N412" i="1" s="1"/>
  <c r="L409" i="12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M413" i="1" a="1"/>
  <c r="M413" i="1" s="1"/>
  <c r="N413" i="1" a="1"/>
  <c r="N413" i="1" s="1"/>
  <c r="L410" i="12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N414" i="1" a="1"/>
  <c r="N414" i="1" s="1"/>
  <c r="L411" i="12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L412" i="12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K413" i="12" s="1"/>
  <c r="N416" i="1" a="1"/>
  <c r="N416" i="1" s="1"/>
  <c r="L413" i="12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L414" i="12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N418" i="1" a="1"/>
  <c r="N418" i="1" s="1"/>
  <c r="L415" i="12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K416" i="12" s="1"/>
  <c r="N419" i="1" a="1"/>
  <c r="N419" i="1" s="1"/>
  <c r="L416" i="12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L417" i="12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N421" i="1" a="1"/>
  <c r="N421" i="1" s="1"/>
  <c r="L418" i="12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L419" i="12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L420" i="12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L421" i="12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L422" i="12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L423" i="12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N427" i="1" a="1"/>
  <c r="N427" i="1" s="1"/>
  <c r="L424" i="12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L425" i="12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N429" i="1" a="1"/>
  <c r="N429" i="1" s="1"/>
  <c r="L426" i="12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K427" i="12" s="1"/>
  <c r="N430" i="1" a="1"/>
  <c r="N430" i="1" s="1"/>
  <c r="L427" i="12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L428" i="12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N432" i="1" a="1"/>
  <c r="N432" i="1" s="1"/>
  <c r="L429" i="12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L430" i="12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L431" i="12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L432" i="12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L433" i="12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L434" i="12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L435" i="12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L437" i="12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L438" i="12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L439" i="12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L441" i="12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L442" i="12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88" i="11" s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M19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M202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K212" i="11" s="1"/>
  <c r="AL135" i="1"/>
  <c r="AO135" i="1"/>
  <c r="BD135" i="1" s="1" a="1"/>
  <c r="BD135" i="1" s="1"/>
  <c r="AP135" i="1"/>
  <c r="M212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214" i="11" s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217" i="11" s="1"/>
  <c r="AL140" i="1"/>
  <c r="AO140" i="1"/>
  <c r="AP140" i="1"/>
  <c r="M217" i="11" s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K218" i="11" s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M22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K245" i="11" s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M247" i="11" s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K251" i="11" s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M253" i="11" s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K255" i="11" s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K265" i="11" s="1"/>
  <c r="AL186" i="1"/>
  <c r="AO186" i="1"/>
  <c r="BE186" i="1" s="1"/>
  <c r="AP186" i="1"/>
  <c r="M265" i="11" s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M27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M288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M188" i="11"/>
  <c r="M189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9" i="11"/>
  <c r="M249" i="11"/>
  <c r="K252" i="11"/>
  <c r="M255" i="11"/>
  <c r="K256" i="11"/>
  <c r="M256" i="11"/>
  <c r="K257" i="11"/>
  <c r="M257" i="11"/>
  <c r="K258" i="11"/>
  <c r="K28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BE404" i="1" l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<sst xmlns="http://schemas.openxmlformats.org/spreadsheetml/2006/main" count="7356" uniqueCount="1857">
  <si>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</si>
  <si>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</si>
  <si>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</si>
  <si>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</si>
  <si>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</si>
  <si>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</si>
  <si>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</si>
  <si>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</si>
  <si>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</si>
  <si>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</si>
  <si>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</si>
  <si>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</si>
  <si>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</si>
  <si>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</si>
  <si>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</si>
  <si>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</si>
  <si>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</si>
  <si>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</si>
  <si>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</si>
  <si>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</si>
  <si>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</si>
  <si>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</si>
  <si>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</si>
  <si>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</si>
  <si>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</si>
  <si>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</si>
  <si>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</si>
  <si>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</si>
  <si>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</si>
  <si>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</si>
  <si>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</si>
  <si>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</si>
  <si>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</si>
  <si>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</si>
  <si>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</si>
  <si>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</si>
  <si>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</si>
  <si>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</si>
  <si>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</si>
  <si>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</si>
  <si>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</si>
  <si>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</si>
  <si>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</si>
  <si>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</si>
  <si>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</si>
  <si>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</si>
  <si>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</si>
  <si>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</si>
  <si>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</si>
  <si>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</si>
  <si>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</si>
  <si>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</si>
  <si>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</si>
  <si>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</si>
  <si>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</si>
  <si>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</si>
  <si>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</si>
  <si>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</si>
  <si>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</si>
  <si>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</si>
  <si>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</si>
  <si>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</si>
  <si>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</si>
  <si>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</si>
  <si>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</si>
  <si>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</si>
  <si>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</si>
  <si>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</si>
  <si>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</si>
  <si>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</si>
  <si>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</si>
  <si>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</si>
  <si>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</si>
  <si>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</si>
  <si>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</si>
  <si>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</si>
  <si>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</si>
  <si>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</si>
  <si>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</si>
  <si>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</si>
  <si>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</si>
  <si>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</si>
  <si>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</si>
  <si>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</si>
  <si>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</si>
  <si>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</si>
  <si>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</si>
  <si>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</si>
  <si>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</si>
  <si>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</si>
  <si>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</si>
  <si>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</si>
  <si>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</si>
  <si>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</si>
  <si>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</si>
  <si>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</si>
  <si>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</si>
  <si>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</si>
  <si>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</si>
  <si>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</si>
  <si>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</si>
  <si>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</si>
  <si>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</si>
  <si>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</si>
  <si>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</si>
  <si>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</si>
  <si>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</si>
  <si>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</si>
  <si>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</si>
  <si>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</si>
  <si>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</si>
  <si>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</si>
  <si>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</si>
  <si>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</si>
  <si>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</si>
  <si>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</si>
  <si>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</si>
  <si>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</si>
  <si>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</si>
  <si>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</si>
  <si>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</si>
  <si>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</si>
  <si>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</si>
  <si>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</si>
  <si>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</si>
  <si>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</si>
  <si>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</si>
  <si>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</si>
  <si>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</si>
  <si>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</si>
  <si>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</si>
  <si>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</si>
  <si>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</si>
  <si>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</si>
  <si>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</si>
  <si>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</si>
  <si>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</si>
  <si>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</si>
  <si>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</si>
  <si>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</si>
  <si>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</si>
  <si>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</si>
  <si>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</si>
  <si>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</si>
  <si>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</si>
  <si>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</si>
  <si>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</si>
  <si>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</si>
  <si>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</si>
  <si>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</si>
  <si>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</si>
  <si>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</si>
  <si>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</si>
  <si>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</si>
  <si>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</si>
  <si>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</si>
  <si>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</si>
  <si>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</si>
  <si>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</si>
  <si>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</si>
  <si>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</si>
  <si>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</si>
  <si>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</si>
  <si>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</si>
  <si>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</si>
  <si>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</si>
  <si>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</si>
  <si>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</si>
  <si>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</si>
  <si>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</si>
  <si>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</si>
  <si>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</si>
  <si>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</si>
  <si>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</si>
  <si>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</si>
  <si>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</si>
  <si>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</si>
  <si>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</si>
  <si>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</si>
  <si>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</si>
  <si>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</si>
  <si>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</si>
  <si>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</si>
  <si>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</si>
  <si>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</si>
  <si>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</si>
  <si>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</si>
  <si>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</si>
  <si>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</si>
  <si>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</si>
  <si>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</si>
  <si>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</si>
  <si>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</si>
  <si>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</si>
  <si>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</si>
  <si>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</si>
  <si>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</si>
  <si>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</si>
  <si>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</si>
  <si>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</si>
  <si>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</si>
  <si>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</si>
  <si>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</si>
  <si>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</si>
  <si>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</si>
  <si>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</si>
  <si>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</si>
  <si>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</si>
  <si>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</si>
  <si>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</si>
  <si>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</si>
  <si>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</si>
  <si>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</si>
  <si>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</si>
  <si>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</si>
  <si>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</si>
  <si>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</si>
  <si>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</si>
  <si>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</si>
  <si>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</si>
  <si>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</si>
  <si>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</si>
  <si>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</si>
  <si>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</si>
  <si>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</si>
  <si>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</si>
  <si>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</si>
  <si>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</si>
  <si>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</si>
  <si>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</si>
  <si>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</si>
  <si>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</si>
  <si>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</si>
  <si>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</si>
  <si>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</si>
  <si>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</si>
  <si>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</si>
  <si>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</si>
  <si>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</si>
  <si>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</si>
  <si>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</si>
  <si>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</si>
  <si>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</si>
  <si>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</si>
  <si>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</si>
  <si>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</si>
  <si>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</si>
  <si>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</si>
  <si>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</si>
  <si>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</si>
  <si>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</si>
  <si>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</si>
  <si>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</si>
  <si>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</si>
  <si>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</si>
  <si>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</si>
  <si>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</si>
  <si>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</si>
  <si>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</si>
  <si>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</si>
  <si>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</si>
  <si>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</si>
  <si>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</si>
  <si>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</si>
  <si>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</si>
  <si>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</si>
  <si>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</si>
  <si>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</si>
  <si>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</si>
  <si>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</si>
  <si>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</si>
  <si>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</si>
  <si>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</si>
  <si>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</si>
  <si>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</si>
  <si>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</si>
  <si>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</si>
  <si>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</si>
  <si>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</si>
  <si>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</si>
  <si>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</si>
  <si>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</si>
  <si>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</si>
  <si>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</si>
  <si>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</si>
  <si>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</si>
  <si>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</si>
  <si>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</si>
  <si>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</si>
  <si>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</si>
  <si>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</si>
  <si>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</si>
  <si>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</si>
  <si>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</si>
  <si>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</si>
  <si>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</si>
  <si>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</si>
  <si>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</si>
  <si>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</si>
  <si>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</si>
  <si>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</si>
  <si>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</si>
  <si>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</si>
  <si>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</si>
  <si>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</si>
  <si>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</si>
  <si>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</si>
  <si>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</si>
  <si>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</si>
  <si>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</si>
  <si>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</si>
  <si>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</si>
  <si>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</si>
  <si>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</si>
  <si>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</si>
  <si>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</si>
  <si>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</si>
  <si>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</si>
  <si>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</si>
  <si>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</si>
  <si>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</si>
  <si>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</si>
  <si>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</si>
  <si>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</si>
  <si>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</si>
  <si>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</si>
  <si>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</si>
  <si>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</si>
  <si>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</si>
  <si>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</si>
  <si>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</si>
  <si>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</si>
  <si>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</si>
  <si>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</si>
  <si>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</si>
  <si>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</si>
  <si>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</si>
  <si>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</si>
  <si>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</si>
  <si>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</si>
  <si>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</si>
  <si>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</si>
  <si>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</si>
  <si>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</si>
  <si>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</si>
  <si>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</si>
  <si>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</si>
  <si>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</si>
  <si>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</si>
  <si>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</si>
  <si>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</si>
  <si>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</si>
  <si>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</si>
  <si>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</si>
  <si>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</si>
  <si>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</si>
  <si>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</si>
  <si>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</si>
  <si>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</si>
  <si>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</si>
  <si>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</si>
  <si>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</si>
  <si>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</si>
  <si>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</si>
  <si>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</si>
  <si>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</si>
  <si>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</si>
  <si>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</si>
  <si>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</si>
  <si>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</si>
  <si>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</si>
  <si>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</si>
  <si>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</si>
  <si>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</si>
  <si>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</si>
  <si>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</si>
  <si>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</si>
  <si>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</si>
  <si>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</si>
  <si>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</si>
  <si>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</si>
  <si>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</si>
  <si>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</si>
  <si>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</si>
  <si>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</si>
  <si>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</si>
  <si>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</si>
  <si>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</si>
  <si>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</si>
  <si>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</si>
  <si>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</si>
  <si>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</si>
  <si>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</si>
  <si>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</si>
  <si>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</si>
  <si>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</si>
  <si>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</si>
  <si>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</si>
  <si>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</si>
  <si>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</si>
  <si>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</si>
  <si>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</si>
  <si>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</si>
  <si>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</si>
  <si>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</si>
  <si>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</si>
  <si>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</si>
  <si>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</si>
  <si>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</si>
  <si>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</si>
  <si>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</si>
  <si>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</si>
  <si>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</si>
  <si>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</si>
  <si>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</si>
  <si>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</si>
  <si>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</si>
  <si>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</si>
  <si>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</si>
  <si>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</si>
  <si>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</si>
  <si>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</si>
  <si>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</si>
  <si>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</si>
  <si>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</si>
  <si>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</si>
  <si>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</si>
  <si>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</si>
  <si>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</si>
  <si>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</si>
  <si>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</si>
  <si>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</si>
  <si>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</si>
  <si>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</si>
  <si>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</si>
  <si>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</si>
  <si>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</si>
  <si>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</si>
  <si>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</si>
  <si>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</si>
  <si>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</si>
  <si>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</si>
  <si>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</si>
  <si>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</si>
  <si>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</si>
  <si>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</si>
  <si>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</si>
  <si>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</si>
  <si>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</si>
  <si>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</si>
  <si>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</si>
  <si>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</si>
  <si>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</si>
  <si>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</si>
  <si>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</si>
  <si>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</si>
  <si>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</si>
  <si>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</si>
  <si>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</si>
  <si>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</si>
  <si>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</si>
  <si>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</si>
  <si>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</si>
  <si>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</si>
  <si>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</si>
  <si>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</si>
  <si>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</si>
  <si>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</si>
  <si>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</si>
  <si>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</si>
  <si>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</si>
  <si>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</si>
  <si>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</si>
  <si>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</si>
  <si>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</si>
  <si>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</si>
  <si>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</si>
  <si>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</si>
  <si>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</si>
  <si>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</si>
  <si>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</si>
  <si>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</si>
  <si>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</si>
  <si>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</si>
  <si>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</si>
  <si>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</si>
  <si>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</si>
  <si>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</si>
  <si>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</si>
  <si>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</si>
  <si>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</si>
  <si>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</si>
  <si>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</si>
  <si>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</si>
  <si>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</si>
  <si>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</si>
  <si>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</si>
  <si>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</si>
  <si>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</si>
  <si>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</si>
  <si>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</si>
  <si>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</si>
  <si>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</si>
  <si>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</si>
  <si>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</si>
  <si>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</si>
  <si>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</si>
  <si>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</si>
  <si>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</si>
  <si>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</si>
  <si>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</si>
  <si>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</si>
  <si>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</si>
  <si>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</si>
  <si>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</si>
  <si>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</si>
  <si>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</si>
  <si>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</si>
  <si>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</si>
  <si>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</si>
  <si>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</si>
  <si>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</si>
  <si>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</si>
  <si>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</si>
  <si>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</si>
  <si>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</si>
  <si>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</si>
  <si>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</si>
  <si>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</si>
  <si>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</si>
  <si>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</si>
  <si>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</si>
  <si>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</si>
  <si>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</si>
  <si>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</si>
  <si>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</si>
  <si>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</si>
  <si>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</si>
  <si>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</si>
  <si>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</si>
  <si>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</si>
  <si>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</si>
  <si>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</si>
  <si>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</si>
  <si>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</si>
  <si>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</si>
  <si>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</si>
  <si>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</si>
  <si>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</si>
  <si>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</si>
  <si>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</si>
  <si>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</si>
  <si>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</si>
  <si>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</si>
  <si>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</si>
  <si>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</si>
  <si>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</si>
  <si>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</si>
  <si>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</si>
  <si>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</si>
  <si>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</si>
  <si>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</si>
  <si>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</si>
  <si>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</si>
  <si>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</si>
  <si>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</si>
  <si>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</si>
  <si>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</si>
  <si>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</si>
  <si>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</si>
  <si>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</si>
  <si>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</si>
  <si>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</si>
  <si>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</si>
  <si>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</si>
  <si>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</si>
  <si>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</si>
  <si>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</si>
  <si>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</si>
  <si>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</si>
  <si>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</si>
  <si>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</si>
  <si>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</si>
  <si>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</si>
  <si>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</si>
  <si>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</si>
  <si>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</si>
  <si>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</si>
  <si>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</si>
  <si>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</si>
  <si>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</si>
  <si>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</si>
  <si>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</si>
  <si>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</si>
  <si>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</si>
  <si>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</si>
  <si>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</si>
  <si>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</si>
  <si>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</si>
  <si>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</si>
  <si>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</si>
  <si>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</si>
  <si>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</si>
  <si>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</si>
  <si>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</si>
  <si>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</si>
  <si>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</si>
  <si>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</si>
  <si>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</si>
  <si>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</si>
  <si>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</si>
  <si>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</si>
  <si>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</si>
  <si>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</si>
  <si>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</si>
  <si>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</si>
  <si>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</si>
  <si>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</si>
  <si>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</si>
  <si>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</si>
  <si>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</si>
  <si>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</si>
  <si>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</si>
  <si>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</si>
  <si>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</si>
  <si>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</si>
  <si>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</si>
  <si>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</si>
  <si>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</si>
  <si>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</si>
  <si>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</si>
  <si>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</si>
  <si>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</si>
  <si>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</si>
  <si>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</si>
  <si>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</si>
  <si>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</si>
  <si>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</si>
  <si>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</si>
  <si>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</si>
  <si>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</si>
  <si>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</si>
  <si>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</si>
  <si>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</si>
  <si>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</si>
  <si>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</si>
  <si>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</si>
  <si>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</si>
  <si>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</si>
  <si>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</si>
  <si>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</si>
  <si>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</si>
  <si>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</si>
  <si>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</si>
  <si>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</si>
  <si>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</si>
  <si>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</si>
  <si>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</si>
  <si>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</si>
  <si>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</si>
  <si>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</si>
  <si>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</si>
  <si>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</si>
  <si>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</si>
  <si>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</si>
  <si>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</si>
  <si>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</si>
  <si>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</si>
  <si>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</si>
  <si>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</si>
  <si>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</si>
  <si>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</si>
  <si>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</si>
  <si>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</si>
  <si>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</si>
  <si>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</si>
  <si>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</si>
  <si>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</si>
  <si>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</si>
  <si>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</si>
  <si>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</si>
  <si>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</si>
  <si>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</si>
  <si>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</si>
  <si>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</si>
  <si>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</si>
  <si>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</si>
  <si>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</si>
  <si>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</si>
  <si>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</si>
  <si>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</si>
  <si>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</si>
  <si>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</si>
  <si>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</si>
  <si>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</si>
  <si>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</si>
  <si>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</si>
  <si>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</si>
  <si>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</si>
  <si>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</si>
  <si>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</si>
  <si>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</si>
  <si>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</si>
  <si>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</si>
  <si>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</si>
  <si>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</si>
  <si>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</si>
  <si>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</si>
  <si>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</si>
  <si>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</si>
  <si>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</si>
  <si>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</si>
  <si>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</si>
  <si>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</si>
  <si>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</si>
  <si>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</si>
  <si>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</si>
  <si>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</si>
  <si>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</si>
  <si>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</si>
  <si>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</si>
  <si>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</si>
  <si>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</si>
  <si>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</si>
  <si>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</si>
  <si>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</si>
  <si>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</si>
  <si>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</si>
  <si>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</si>
  <si>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</si>
  <si>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</si>
  <si>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</si>
  <si>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</si>
  <si>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</si>
  <si>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</si>
  <si>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</si>
  <si>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</si>
  <si>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</si>
  <si>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</si>
  <si>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</si>
  <si>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</si>
  <si>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</si>
  <si>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</si>
  <si>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</si>
  <si>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</si>
  <si>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</si>
  <si>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</si>
  <si>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</si>
  <si>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</si>
  <si>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</si>
  <si>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</si>
  <si>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</si>
  <si>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</si>
  <si>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</si>
  <si>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</si>
  <si>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</si>
  <si>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</si>
  <si>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</si>
  <si>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</si>
  <si>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</si>
  <si>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</si>
  <si>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</si>
  <si>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</si>
  <si>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</si>
  <si>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</si>
  <si>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</si>
  <si>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</si>
  <si>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</si>
  <si>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</si>
  <si>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</si>
  <si>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</si>
  <si>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</si>
  <si>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</si>
  <si>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</si>
  <si>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</si>
  <si>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</si>
  <si>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</si>
  <si>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</si>
  <si>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</si>
  <si>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</si>
  <si>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</si>
  <si>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</si>
  <si>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</si>
  <si>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</si>
  <si>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</si>
  <si>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</si>
  <si>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</si>
  <si>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</si>
  <si>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</si>
  <si>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</si>
  <si>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</si>
  <si>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</si>
  <si>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</si>
  <si>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</si>
  <si>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</si>
  <si>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</si>
  <si>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</si>
  <si>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</si>
  <si>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</si>
  <si>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</si>
  <si>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</si>
  <si>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</si>
  <si>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</si>
  <si>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</si>
  <si>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</si>
  <si>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</si>
  <si>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</si>
  <si>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</si>
  <si>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</si>
  <si>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</si>
  <si>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</si>
  <si>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</si>
  <si>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</si>
  <si>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</si>
  <si>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</si>
  <si>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</si>
  <si>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</si>
  <si>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</si>
  <si>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</si>
  <si>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</si>
  <si>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</si>
  <si>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</si>
  <si>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</si>
  <si>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</si>
  <si>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</si>
  <si>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</si>
  <si>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</si>
  <si>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</si>
  <si>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</si>
  <si>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</si>
  <si>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</si>
  <si>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</si>
  <si>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</si>
  <si>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</si>
  <si>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</si>
  <si>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</si>
  <si>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</si>
  <si>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</si>
  <si>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</si>
  <si>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</si>
  <si>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</si>
  <si>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</si>
  <si>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</si>
  <si>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</si>
  <si>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</si>
  <si>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</si>
  <si>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</si>
  <si>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</si>
  <si>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</si>
  <si>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</si>
  <si>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</si>
  <si>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</si>
  <si>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</si>
  <si>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</si>
  <si>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</si>
  <si>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</si>
  <si>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</si>
  <si>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</si>
  <si>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</si>
  <si>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</si>
  <si>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</si>
  <si>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</si>
  <si>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</si>
  <si>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</si>
  <si>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</si>
  <si>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</si>
  <si>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</si>
  <si>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</si>
  <si>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</si>
  <si>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</si>
  <si>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</si>
  <si>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</si>
  <si>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</si>
  <si>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</si>
  <si>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</si>
  <si>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</si>
  <si>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</si>
  <si>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</si>
  <si>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</si>
  <si>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</si>
  <si>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</si>
  <si>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</si>
  <si>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</si>
  <si>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</si>
  <si>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</si>
  <si>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</si>
  <si>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</si>
  <si>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</si>
  <si>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</si>
  <si>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</si>
  <si>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</si>
  <si>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</si>
  <si>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</si>
  <si>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</si>
  <si>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</si>
  <si>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</si>
  <si>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</si>
  <si>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</si>
  <si>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</si>
  <si>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</si>
  <si>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</si>
  <si>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</si>
  <si>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</si>
  <si>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</si>
  <si>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</si>
  <si>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</si>
  <si>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</si>
  <si>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</si>
  <si>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</si>
  <si>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</si>
  <si>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</si>
  <si>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</si>
  <si>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</si>
  <si>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</si>
  <si>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</si>
  <si>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</si>
  <si>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</si>
  <si>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</si>
  <si>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</si>
  <si>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</si>
  <si>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</si>
  <si>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</si>
  <si>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</si>
  <si>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</si>
  <si>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</si>
  <si>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</si>
  <si>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</si>
  <si>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</si>
  <si>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</si>
  <si>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</si>
  <si>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</si>
  <si>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</si>
  <si>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</si>
  <si>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</si>
  <si>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</si>
  <si>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</si>
  <si>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</si>
  <si>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</si>
  <si>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</si>
  <si>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</si>
  <si>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</si>
  <si>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</si>
  <si>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</si>
  <si>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</si>
  <si>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</si>
  <si>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</si>
  <si>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</si>
  <si>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</si>
  <si>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</si>
  <si>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</si>
  <si>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</si>
  <si>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</si>
  <si>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</si>
  <si>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</si>
  <si>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</si>
  <si>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</si>
  <si>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</si>
  <si>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</si>
  <si>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</si>
  <si>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</si>
  <si>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</si>
  <si>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</si>
  <si>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</si>
  <si>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</si>
  <si>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</si>
  <si>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</si>
  <si>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</si>
  <si>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</si>
  <si>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</si>
  <si>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</si>
  <si>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</si>
  <si>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</si>
  <si>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</si>
  <si>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</si>
  <si>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</si>
  <si>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</si>
  <si>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</si>
  <si>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</si>
  <si>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</si>
  <si>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</si>
  <si>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</si>
  <si>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</si>
  <si>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</si>
  <si>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</si>
  <si>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</si>
  <si>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</si>
  <si>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</si>
  <si>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</si>
  <si>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</si>
  <si>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</si>
  <si>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</si>
  <si>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</si>
  <si>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</si>
  <si>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</si>
  <si>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</si>
  <si>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</si>
  <si>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</si>
  <si>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</si>
  <si>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</si>
  <si>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</si>
  <si>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</si>
  <si>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</si>
  <si>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</si>
  <si>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</si>
  <si>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</si>
  <si>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</si>
  <si>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</si>
  <si>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</si>
  <si>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</si>
  <si>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</si>
  <si>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</si>
  <si>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</si>
  <si>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</si>
  <si>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</si>
  <si>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</si>
  <si>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</si>
  <si>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</si>
  <si>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</si>
  <si>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</si>
  <si>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</si>
  <si>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</si>
  <si>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</si>
  <si>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</si>
  <si>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</si>
  <si>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</si>
  <si>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</si>
  <si>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</si>
  <si>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</si>
  <si>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</si>
  <si>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</si>
  <si>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</si>
  <si>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</si>
  <si>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</si>
  <si>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</si>
  <si>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</si>
  <si>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</si>
  <si>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</si>
  <si>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</si>
  <si>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</si>
  <si>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</si>
  <si>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</si>
  <si>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</si>
  <si>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</si>
  <si>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</si>
  <si>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</si>
  <si>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</si>
  <si>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</si>
  <si>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</si>
  <si>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</si>
  <si>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</si>
  <si>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</si>
  <si>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</si>
  <si>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</si>
  <si>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</si>
  <si>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</si>
  <si>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</si>
  <si>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</si>
  <si>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</si>
  <si>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</si>
  <si>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</si>
  <si>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</si>
  <si>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</si>
  <si>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</si>
  <si>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</si>
  <si>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</si>
  <si>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</si>
  <si>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</si>
  <si>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</si>
  <si>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</si>
  <si>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</si>
  <si>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</si>
  <si>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</si>
  <si>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</si>
  <si>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</si>
  <si>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</si>
  <si>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</si>
  <si>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</si>
  <si>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</si>
  <si>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</si>
  <si>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</si>
  <si>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</si>
  <si>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</si>
  <si>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</si>
  <si>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</si>
  <si>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</si>
  <si>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</si>
  <si>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</si>
  <si>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</si>
  <si>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</si>
  <si>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</si>
  <si>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</si>
  <si>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</si>
  <si>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</si>
  <si>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</si>
  <si>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</si>
  <si>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</si>
  <si>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</si>
  <si>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</si>
  <si>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</si>
  <si>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</si>
  <si>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</si>
  <si>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</si>
  <si>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</si>
  <si>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</si>
  <si>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</si>
  <si>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</si>
  <si>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</si>
  <si>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</si>
  <si>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</si>
  <si>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</si>
  <si>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</si>
  <si>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</si>
  <si>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</si>
  <si>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</si>
  <si>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</si>
  <si>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</si>
  <si>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</si>
  <si>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</si>
  <si>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</si>
  <si>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</si>
  <si>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</si>
  <si>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</si>
  <si>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</si>
  <si>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</si>
  <si>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</si>
  <si>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</si>
  <si>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</si>
  <si>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</si>
  <si>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</si>
  <si>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</si>
  <si>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</si>
  <si>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</si>
  <si>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</si>
  <si>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</si>
  <si>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</si>
  <si>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</si>
  <si>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</si>
  <si>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</si>
  <si>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</si>
  <si>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</si>
  <si>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</si>
  <si>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</si>
  <si>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</si>
  <si>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</si>
  <si>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</si>
  <si>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</si>
  <si>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</si>
  <si>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</si>
  <si>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</si>
  <si>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</si>
  <si>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</si>
  <si>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</si>
  <si>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</si>
  <si>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</si>
  <si>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</si>
  <si>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</si>
  <si>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</si>
  <si>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</si>
  <si>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</si>
  <si>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</si>
  <si>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</si>
  <si>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</si>
  <si>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</si>
  <si>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</si>
  <si>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</si>
  <si>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</si>
  <si>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</si>
  <si>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</si>
  <si>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</si>
  <si>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</si>
  <si>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</si>
  <si>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</si>
  <si>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</si>
  <si>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</si>
  <si>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</si>
  <si>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</si>
  <si>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</si>
  <si>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</si>
  <si>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</si>
  <si>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</si>
  <si>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</si>
  <si>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</si>
  <si>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</si>
  <si>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</si>
  <si>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</si>
  <si>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</si>
  <si>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</si>
  <si>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</si>
  <si>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</si>
  <si>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</si>
  <si>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</si>
  <si>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</si>
  <si>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</si>
  <si>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</si>
  <si>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</si>
  <si>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</si>
  <si>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</si>
  <si>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</si>
  <si>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</si>
  <si>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</si>
  <si>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</si>
  <si>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</si>
  <si>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</si>
  <si>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</si>
  <si>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</si>
  <si>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</si>
  <si>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</si>
  <si>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</si>
  <si>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</si>
  <si>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</si>
  <si>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</si>
  <si>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</si>
  <si>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</si>
  <si>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</si>
  <si>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</si>
  <si>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</si>
  <si>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</si>
  <si>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</si>
  <si>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</si>
  <si>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</si>
  <si>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</si>
  <si>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</si>
  <si>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</si>
  <si>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</si>
  <si>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</si>
  <si>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</si>
  <si>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</si>
  <si>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</si>
  <si>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</si>
  <si>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</si>
  <si>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</si>
  <si>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</si>
  <si>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</si>
  <si>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</si>
  <si>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</si>
  <si>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</si>
  <si>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</si>
  <si>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</si>
  <si>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</si>
  <si>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</si>
  <si>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</si>
  <si>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</si>
  <si>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</si>
  <si>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</si>
  <si>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</si>
  <si>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</si>
  <si>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</si>
  <si>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</si>
  <si>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</si>
  <si>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</si>
  <si>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</si>
  <si>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</si>
  <si>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</si>
  <si>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</si>
  <si>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</si>
  <si>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</si>
  <si>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</si>
  <si>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</si>
  <si>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</si>
  <si>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</si>
  <si>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</si>
  <si>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</si>
  <si>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</si>
  <si>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</si>
  <si>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</si>
  <si>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</si>
  <si>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</si>
  <si>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</si>
  <si>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</si>
  <si>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</si>
  <si>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</si>
  <si>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</si>
  <si>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</si>
  <si>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</si>
  <si>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</si>
  <si>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</si>
  <si>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</si>
  <si>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</si>
  <si>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</si>
  <si>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</si>
  <si>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</si>
  <si>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</si>
  <si>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</si>
  <si>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</si>
  <si>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</si>
  <si>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</si>
  <si>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</si>
  <si>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</si>
  <si>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</si>
  <si>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</si>
  <si>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</si>
  <si>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</si>
  <si>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</si>
  <si>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</si>
  <si>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</si>
  <si>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</si>
  <si>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</si>
  <si>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</si>
  <si>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</si>
  <si>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</si>
  <si>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</si>
  <si>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</si>
  <si>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</si>
  <si>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</si>
  <si>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</si>
  <si>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</si>
  <si>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</si>
  <si>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</si>
  <si>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</si>
  <si>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</si>
  <si>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</si>
  <si>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</si>
  <si>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</si>
  <si>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</si>
  <si>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</si>
  <si>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</si>
  <si>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</si>
  <si>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</si>
  <si>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</si>
  <si>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</si>
  <si>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</si>
  <si>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</si>
  <si>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</si>
  <si>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</si>
  <si>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</si>
  <si>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</si>
  <si>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</si>
  <si>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</si>
  <si>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</si>
  <si>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</si>
  <si>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</si>
  <si>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</si>
  <si>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</si>
  <si>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</si>
  <si>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</si>
  <si>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</si>
  <si>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</si>
  <si>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</si>
  <si>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</si>
  <si>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</si>
  <si>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</si>
  <si>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</si>
  <si>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</si>
  <si>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</si>
  <si>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</si>
  <si>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</si>
  <si>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</si>
  <si>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</si>
  <si>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</si>
  <si>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</si>
  <si>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</si>
  <si>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</si>
  <si>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</si>
  <si>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</si>
  <si>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</si>
  <si>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</si>
  <si>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</si>
  <si>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</si>
  <si>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</si>
  <si>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</si>
  <si>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</si>
  <si>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</si>
  <si>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</si>
  <si>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</si>
  <si>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</si>
  <si>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</si>
  <si>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</si>
  <si>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</si>
  <si>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</si>
  <si>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</si>
  <si>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</si>
  <si>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</si>
  <si>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</si>
  <si>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</si>
  <si>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</si>
  <si>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</si>
  <si>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</si>
  <si>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</si>
  <si>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</si>
  <si>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</si>
  <si>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</si>
  <si>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</si>
  <si>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</si>
  <si>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</si>
  <si>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</si>
  <si>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</si>
  <si>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</si>
  <si>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</si>
  <si>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</si>
  <si>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</si>
  <si>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</si>
  <si>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</si>
  <si>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</si>
  <si>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</si>
  <si>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</si>
  <si>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</si>
  <si>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</si>
  <si>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</si>
  <si>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</si>
  <si>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</si>
  <si>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</si>
  <si>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</si>
  <si>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</si>
  <si>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</si>
  <si>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</si>
  <si>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</si>
  <si>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</si>
  <si>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</si>
  <si>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</si>
  <si>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</si>
  <si>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</si>
  <si>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</si>
  <si>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</si>
  <si>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</si>
  <si>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</si>
  <si>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</si>
  <si>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</si>
  <si>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</si>
  <si>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</si>
  <si>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</si>
  <si>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</si>
  <si>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</si>
  <si>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</si>
  <si>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</si>
  <si>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</si>
  <si>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</si>
  <si>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</si>
  <si>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</si>
  <si>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</si>
  <si>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</si>
  <si>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</si>
  <si>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</si>
  <si>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</si>
  <si>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</si>
  <si>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</si>
  <si>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</si>
  <si>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</si>
  <si>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</si>
  <si>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</si>
  <si>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</si>
  <si>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</si>
  <si>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</si>
  <si>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</si>
  <si>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</si>
  <si>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</si>
  <si>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</si>
  <si>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</si>
  <si>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</si>
  <si>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</si>
  <si>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</si>
  <si>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</si>
  <si>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</si>
  <si>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</si>
  <si>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</si>
  <si>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</si>
  <si>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</si>
  <si>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</si>
  <si>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</si>
  <si>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</si>
  <si>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</si>
  <si>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</si>
  <si>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</si>
  <si>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</si>
  <si>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</si>
  <si>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</si>
  <si>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</si>
  <si>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</si>
  <si>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</si>
  <si>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</si>
  <si>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</si>
  <si>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</si>
  <si>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</si>
  <si>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</si>
  <si>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</si>
  <si>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</si>
  <si>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</si>
  <si>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</si>
  <si>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</si>
  <si>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</si>
  <si>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</si>
  <si>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</si>
  <si>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</si>
  <si>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</si>
  <si>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</si>
  <si>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</si>
  <si>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</si>
  <si>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</si>
  <si>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</si>
  <si>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</si>
  <si>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</si>
  <si>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</si>
  <si>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</si>
  <si>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</si>
  <si>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</si>
  <si>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</si>
  <si>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</si>
  <si>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</si>
  <si>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</si>
  <si>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</si>
  <si>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</si>
  <si>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</si>
  <si>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</si>
  <si>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</si>
  <si>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</si>
  <si>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</si>
  <si>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</si>
  <si>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</si>
  <si>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</si>
  <si>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</si>
  <si>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</si>
  <si>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</si>
  <si>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</si>
  <si>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</si>
  <si>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</si>
  <si>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</si>
  <si>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</si>
  <si>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</si>
  <si>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</si>
  <si>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</si>
  <si>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</si>
  <si>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</si>
  <si>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</si>
  <si>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</si>
  <si>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</si>
  <si>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</si>
  <si>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</si>
  <si>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</si>
  <si>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</si>
  <si>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</si>
  <si>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</si>
  <si>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</si>
  <si>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</si>
  <si>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</si>
  <si>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</si>
  <si>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</si>
  <si>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</si>
  <si>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</si>
  <si>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</si>
  <si>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</si>
  <si>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</si>
  <si>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</si>
  <si>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</si>
  <si>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</si>
  <si>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</si>
  <si>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</si>
  <si>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</si>
  <si>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</si>
  <si>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</si>
  <si>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</si>
  <si>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</si>
  <si>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</si>
  <si>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</si>
  <si>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</si>
  <si>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</si>
  <si>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</si>
  <si>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</si>
  <si>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</si>
  <si>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</si>
  <si>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</si>
  <si>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</si>
  <si>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</si>
  <si>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</si>
  <si>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</si>
  <si>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</si>
  <si>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</si>
  <si>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</si>
  <si>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</si>
  <si>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</si>
  <si>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</si>
  <si>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</si>
  <si>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</si>
  <si>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</si>
  <si>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</si>
  <si>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</si>
  <si>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</si>
  <si>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</si>
  <si>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</si>
  <si>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</si>
  <si>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</si>
  <si>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</si>
  <si>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</si>
  <si>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</si>
  <si>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</si>
  <si>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</si>
  <si>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</si>
  <si>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</si>
  <si>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</si>
  <si>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</si>
  <si>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</si>
  <si>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</si>
  <si>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</si>
  <si>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</si>
  <si>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</si>
  <si>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</si>
  <si>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</si>
  <si>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</si>
  <si>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</si>
  <si>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</si>
  <si>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</si>
  <si>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</si>
  <si>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</si>
  <si>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</si>
  <si>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</si>
  <si>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</si>
  <si>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</si>
  <si>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</si>
  <si>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</si>
  <si>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</si>
  <si>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</si>
  <si>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</si>
  <si>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</si>
  <si>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</si>
  <si>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</si>
  <si>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</si>
  <si>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</si>
  <si>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</si>
  <si>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</si>
  <si>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</si>
  <si>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</si>
  <si>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</si>
  <si>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</si>
  <si>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</si>
  <si>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</si>
  <si>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</si>
  <si>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</si>
  <si>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</si>
  <si>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</si>
  <si>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</si>
  <si>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</si>
  <si>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</si>
  <si>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</si>
  <si>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</si>
  <si>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</si>
  <si>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</si>
  <si>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</si>
  <si>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</si>
  <si>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</si>
  <si>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</si>
  <si>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</si>
  <si>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</si>
  <si>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</si>
  <si>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</si>
  <si>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</si>
  <si>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</si>
  <si>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</si>
  <si>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</si>
  <si>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</si>
  <si>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</si>
  <si>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</si>
  <si>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</si>
  <si>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</si>
  <si>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</si>
  <si>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</si>
  <si>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</si>
  <si>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</si>
  <si>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</si>
  <si>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</si>
  <si>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</si>
  <si>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</si>
  <si>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</si>
  <si>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</si>
  <si>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</si>
  <si>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</si>
  <si>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</si>
  <si>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</si>
  <si>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</si>
  <si>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</si>
  <si>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</si>
  <si>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</si>
  <si>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</si>
  <si>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</si>
  <si>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</si>
  <si>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</si>
  <si>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</si>
  <si>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</si>
  <si>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</si>
  <si>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</si>
  <si>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</si>
  <si>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</si>
  <si>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</si>
  <si>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</si>
  <si>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</si>
  <si>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</si>
  <si>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</si>
  <si>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</si>
  <si>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</si>
  <si>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</si>
  <si>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</si>
  <si>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</si>
  <si>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</si>
  <si>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</si>
  <si>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</si>
  <si>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</si>
  <si>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</si>
  <si>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</si>
  <si>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</si>
  <si>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</si>
  <si>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</si>
  <si>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</si>
  <si>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</si>
  <si>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</si>
  <si>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</si>
  <si>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</si>
  <si>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</si>
  <si>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</si>
  <si>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</si>
  <si>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</si>
  <si>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</si>
  <si>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</si>
  <si>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</si>
  <si>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</si>
  <si>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</si>
  <si>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</si>
  <si>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</si>
  <si>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</si>
  <si>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</si>
  <si>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</si>
  <si>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</si>
  <si>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</si>
  <si>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</si>
  <si>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</si>
  <si>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</si>
  <si>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</si>
  <si>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</si>
  <si>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</si>
  <si>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</si>
  <si>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</si>
  <si>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</si>
  <si>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</si>
  <si>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</si>
  <si>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</si>
  <si>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</si>
  <si>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</si>
  <si>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</si>
  <si>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</si>
  <si>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</si>
  <si>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</si>
  <si>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</si>
  <si>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</si>
  <si>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</si>
  <si>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</si>
  <si>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</si>
  <si>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</si>
  <si>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</si>
  <si>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</si>
  <si>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</si>
  <si>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</si>
  <si>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</si>
  <si>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</si>
  <si>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</si>
  <si>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</si>
  <si>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</si>
  <si>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</si>
  <si>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</si>
  <si>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</si>
  <si>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</si>
  <si>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</si>
  <si>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</si>
  <si>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</si>
  <si>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</si>
  <si>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</si>
  <si>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</si>
  <si>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</si>
  <si>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</si>
  <si>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</si>
  <si>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</si>
  <si>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</si>
  <si>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</si>
  <si>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</si>
  <si>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</si>
  <si>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</si>
  <si>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</si>
  <si>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</si>
  <si>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</si>
  <si>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</si>
  <si>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</si>
  <si>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</si>
  <si>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</si>
  <si>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deslocando para km de trabalho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</si>
  <si>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</si>
  <si>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</si>
  <si>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</si>
  <si>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</si>
  <si>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</si>
  <si>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Previsão de MC1 13h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</si>
  <si>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</si>
  <si>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</si>
  <si>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</si>
  <si>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</si>
  <si>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</si>
  <si>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</si>
  <si>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</si>
  <si>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</si>
  <si>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</si>
  <si>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</si>
  <si>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</si>
  <si>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</si>
  <si>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</si>
  <si>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</si>
  <si>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</si>
  <si>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</si>
  <si>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</si>
  <si>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</si>
  <si>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</si>
  <si>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MC1 as 12:19 - Licença as 12:34h</t>
  </si>
  <si>
    <t>Previsão de pronto as 13h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</si>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</sst>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3" tableBorderDxfId="1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1"/>
    <tableColumn id="8" xr3:uid="{69D5AC3B-4F64-4F8F-AD2A-0AD158918DDD}" name="CORRELATO" dataDxfId="1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0</v>
      </c>
      <c r="B1" s="267" t="s">
        <v>1</v>
      </c>
      <c r="C1" s="267" t="s">
        <v>2</v>
      </c>
      <c r="D1" s="267" t="s">
        <v>3</v>
      </c>
      <c r="E1" s="267" t="s">
        <v>4</v>
      </c>
      <c r="F1" s="268" t="s">
        <v>5</v>
      </c>
      <c r="G1" s="268" t="s">
        <v>6</v>
      </c>
      <c r="H1" s="267" t="s">
        <v>7</v>
      </c>
      <c r="I1" s="267" t="s">
        <v>8</v>
      </c>
      <c r="J1" s="267" t="s">
        <v>9</v>
      </c>
      <c r="K1" s="269" t="s">
        <v>10</v>
      </c>
    </row>
    <row r="2" spans="1:14">
      <c r="A2" s="244" t="s">
        <v>11</v>
      </c>
      <c r="B2" s="245" t="s">
        <v>12</v>
      </c>
      <c r="C2" s="245" t="s">
        <v>13</v>
      </c>
      <c r="D2" s="245" t="s">
        <v>14</v>
      </c>
      <c r="E2" s="245">
        <v>98</v>
      </c>
      <c r="F2" s="246">
        <v>501.30900000000003</v>
      </c>
      <c r="G2" s="246">
        <v>512</v>
      </c>
      <c r="H2" s="245" t="s">
        <v>15</v>
      </c>
      <c r="I2" s="245" t="s">
        <v>16</v>
      </c>
      <c r="J2" s="245" t="s">
        <v>17</v>
      </c>
      <c r="K2" s="247" t="s">
        <v>18</v>
      </c>
    </row>
    <row r="3" spans="1:14">
      <c r="A3" s="248" t="s">
        <v>11</v>
      </c>
      <c r="B3" s="249" t="s">
        <v>12</v>
      </c>
      <c r="C3" s="249" t="s">
        <v>13</v>
      </c>
      <c r="D3" s="249" t="s">
        <v>14</v>
      </c>
      <c r="E3" s="249">
        <v>98</v>
      </c>
      <c r="F3" s="250">
        <v>512</v>
      </c>
      <c r="G3" s="250">
        <v>521</v>
      </c>
      <c r="H3" s="249" t="s">
        <v>15</v>
      </c>
      <c r="I3" s="249">
        <v>512521</v>
      </c>
      <c r="J3" s="249" t="s">
        <v>17</v>
      </c>
      <c r="K3" s="251" t="s">
        <v>18</v>
      </c>
    </row>
    <row r="4" spans="1:14">
      <c r="A4" s="252" t="s">
        <v>11</v>
      </c>
      <c r="B4" s="253" t="s">
        <v>12</v>
      </c>
      <c r="C4" s="253" t="s">
        <v>13</v>
      </c>
      <c r="D4" s="253" t="s">
        <v>14</v>
      </c>
      <c r="E4" s="253">
        <v>98</v>
      </c>
      <c r="F4" s="254">
        <v>521</v>
      </c>
      <c r="G4" s="254">
        <v>529.20000000000005</v>
      </c>
      <c r="H4" s="253" t="s">
        <v>15</v>
      </c>
      <c r="I4" s="253" t="s">
        <v>19</v>
      </c>
      <c r="J4" s="253" t="s">
        <v>17</v>
      </c>
      <c r="K4" s="255" t="s">
        <v>18</v>
      </c>
    </row>
    <row r="5" spans="1:14">
      <c r="A5" s="248" t="s">
        <v>11</v>
      </c>
      <c r="B5" s="249" t="s">
        <v>12</v>
      </c>
      <c r="C5" s="249" t="s">
        <v>13</v>
      </c>
      <c r="D5" s="249" t="s">
        <v>14</v>
      </c>
      <c r="E5" s="249">
        <v>98</v>
      </c>
      <c r="F5" s="250">
        <v>529.20000000000005</v>
      </c>
      <c r="G5" s="250">
        <v>531.91399999999999</v>
      </c>
      <c r="H5" s="249" t="s">
        <v>20</v>
      </c>
      <c r="I5" s="249" t="s">
        <v>21</v>
      </c>
      <c r="J5" s="249" t="s">
        <v>17</v>
      </c>
      <c r="K5" s="251" t="s">
        <v>18</v>
      </c>
    </row>
    <row r="6" spans="1:14">
      <c r="A6" s="252" t="s">
        <v>11</v>
      </c>
      <c r="B6" s="253" t="s">
        <v>12</v>
      </c>
      <c r="C6" s="253" t="s">
        <v>13</v>
      </c>
      <c r="D6" s="253" t="s">
        <v>14</v>
      </c>
      <c r="E6" s="253">
        <v>98</v>
      </c>
      <c r="F6" s="254">
        <v>529.20000000000005</v>
      </c>
      <c r="G6" s="254">
        <v>531.91399999999999</v>
      </c>
      <c r="H6" s="253" t="s">
        <v>20</v>
      </c>
      <c r="I6" s="253" t="s">
        <v>22</v>
      </c>
      <c r="J6" s="253" t="s">
        <v>17</v>
      </c>
      <c r="K6" s="255" t="s">
        <v>18</v>
      </c>
    </row>
    <row r="7" spans="1:14">
      <c r="A7" s="248" t="s">
        <v>11</v>
      </c>
      <c r="B7" s="249" t="s">
        <v>12</v>
      </c>
      <c r="C7" s="249" t="s">
        <v>13</v>
      </c>
      <c r="D7" s="249" t="s">
        <v>14</v>
      </c>
      <c r="E7" s="249">
        <v>98</v>
      </c>
      <c r="F7" s="250">
        <v>531.91399999999999</v>
      </c>
      <c r="G7" s="250">
        <v>539</v>
      </c>
      <c r="H7" s="249" t="s">
        <v>23</v>
      </c>
      <c r="I7" s="249" t="s">
        <v>24</v>
      </c>
      <c r="J7" s="249" t="s">
        <v>17</v>
      </c>
      <c r="K7" s="251" t="s">
        <v>18</v>
      </c>
    </row>
    <row r="8" spans="1:14">
      <c r="A8" s="252" t="s">
        <v>11</v>
      </c>
      <c r="B8" s="253" t="s">
        <v>12</v>
      </c>
      <c r="C8" s="253" t="s">
        <v>13</v>
      </c>
      <c r="D8" s="253" t="s">
        <v>14</v>
      </c>
      <c r="E8" s="253">
        <v>98</v>
      </c>
      <c r="F8" s="254">
        <v>539</v>
      </c>
      <c r="G8" s="254">
        <v>548.154</v>
      </c>
      <c r="H8" s="253" t="s">
        <v>23</v>
      </c>
      <c r="I8" s="253" t="s">
        <v>25</v>
      </c>
      <c r="J8" s="253" t="s">
        <v>17</v>
      </c>
      <c r="K8" s="255" t="s">
        <v>18</v>
      </c>
      <c r="N8" s="191"/>
    </row>
    <row r="9" spans="1:14">
      <c r="A9" s="248" t="s">
        <v>11</v>
      </c>
      <c r="B9" s="249" t="s">
        <v>12</v>
      </c>
      <c r="C9" s="249" t="s">
        <v>13</v>
      </c>
      <c r="D9" s="249" t="s">
        <v>14</v>
      </c>
      <c r="E9" s="249">
        <v>98</v>
      </c>
      <c r="F9" s="250">
        <v>548.154</v>
      </c>
      <c r="G9" s="250">
        <v>550.87599999999998</v>
      </c>
      <c r="H9" s="249" t="s">
        <v>26</v>
      </c>
      <c r="I9" s="249" t="s">
        <v>27</v>
      </c>
      <c r="J9" s="249" t="s">
        <v>17</v>
      </c>
      <c r="K9" s="251" t="s">
        <v>18</v>
      </c>
    </row>
    <row r="10" spans="1:14">
      <c r="A10" s="252" t="s">
        <v>11</v>
      </c>
      <c r="B10" s="253" t="s">
        <v>12</v>
      </c>
      <c r="C10" s="253" t="s">
        <v>13</v>
      </c>
      <c r="D10" s="253" t="s">
        <v>14</v>
      </c>
      <c r="E10" s="253">
        <v>98</v>
      </c>
      <c r="F10" s="254">
        <v>548.154</v>
      </c>
      <c r="G10" s="254">
        <v>550.87599999999998</v>
      </c>
      <c r="H10" s="253" t="s">
        <v>26</v>
      </c>
      <c r="I10" s="253" t="s">
        <v>28</v>
      </c>
      <c r="J10" s="253" t="s">
        <v>17</v>
      </c>
      <c r="K10" s="255" t="s">
        <v>18</v>
      </c>
    </row>
    <row r="11" spans="1:14">
      <c r="A11" s="248" t="s">
        <v>11</v>
      </c>
      <c r="B11" s="249" t="s">
        <v>12</v>
      </c>
      <c r="C11" s="249" t="s">
        <v>13</v>
      </c>
      <c r="D11" s="249" t="s">
        <v>14</v>
      </c>
      <c r="E11" s="249">
        <v>98</v>
      </c>
      <c r="F11" s="250">
        <v>550.87599999999998</v>
      </c>
      <c r="G11" s="250">
        <v>556</v>
      </c>
      <c r="H11" s="249" t="s">
        <v>29</v>
      </c>
      <c r="I11" s="249" t="s">
        <v>30</v>
      </c>
      <c r="J11" s="249" t="s">
        <v>17</v>
      </c>
      <c r="K11" s="251" t="s">
        <v>18</v>
      </c>
    </row>
    <row r="12" spans="1:14">
      <c r="A12" s="252" t="s">
        <v>11</v>
      </c>
      <c r="B12" s="253" t="s">
        <v>12</v>
      </c>
      <c r="C12" s="253" t="s">
        <v>13</v>
      </c>
      <c r="D12" s="253" t="s">
        <v>14</v>
      </c>
      <c r="E12" s="253">
        <v>98</v>
      </c>
      <c r="F12" s="254">
        <v>556</v>
      </c>
      <c r="G12" s="254">
        <v>562.79200000000003</v>
      </c>
      <c r="H12" s="253" t="s">
        <v>29</v>
      </c>
      <c r="I12" s="253" t="s">
        <v>31</v>
      </c>
      <c r="J12" s="253" t="s">
        <v>17</v>
      </c>
      <c r="K12" s="255" t="s">
        <v>18</v>
      </c>
    </row>
    <row r="13" spans="1:14">
      <c r="A13" s="248" t="s">
        <v>11</v>
      </c>
      <c r="B13" s="249" t="s">
        <v>12</v>
      </c>
      <c r="C13" s="249" t="s">
        <v>13</v>
      </c>
      <c r="D13" s="249" t="s">
        <v>14</v>
      </c>
      <c r="E13" s="249">
        <v>98</v>
      </c>
      <c r="F13" s="250">
        <v>562.79200000000003</v>
      </c>
      <c r="G13" s="250">
        <v>565.49900000000002</v>
      </c>
      <c r="H13" s="249" t="s">
        <v>32</v>
      </c>
      <c r="I13" s="249" t="s">
        <v>33</v>
      </c>
      <c r="J13" s="249" t="s">
        <v>17</v>
      </c>
      <c r="K13" s="251" t="s">
        <v>18</v>
      </c>
    </row>
    <row r="14" spans="1:14">
      <c r="A14" s="252" t="s">
        <v>11</v>
      </c>
      <c r="B14" s="253" t="s">
        <v>12</v>
      </c>
      <c r="C14" s="253" t="s">
        <v>13</v>
      </c>
      <c r="D14" s="253" t="s">
        <v>14</v>
      </c>
      <c r="E14" s="253">
        <v>98</v>
      </c>
      <c r="F14" s="254">
        <v>562.79200000000003</v>
      </c>
      <c r="G14" s="254">
        <v>565.49900000000002</v>
      </c>
      <c r="H14" s="253" t="s">
        <v>32</v>
      </c>
      <c r="I14" s="253" t="s">
        <v>34</v>
      </c>
      <c r="J14" s="253" t="s">
        <v>17</v>
      </c>
      <c r="K14" s="255" t="s">
        <v>18</v>
      </c>
    </row>
    <row r="15" spans="1:14">
      <c r="A15" s="248" t="s">
        <v>11</v>
      </c>
      <c r="B15" s="249" t="s">
        <v>12</v>
      </c>
      <c r="C15" s="249" t="s">
        <v>13</v>
      </c>
      <c r="D15" s="249" t="s">
        <v>14</v>
      </c>
      <c r="E15" s="249">
        <v>98</v>
      </c>
      <c r="F15" s="250">
        <v>565.49900000000002</v>
      </c>
      <c r="G15" s="250">
        <v>575</v>
      </c>
      <c r="H15" s="249" t="s">
        <v>35</v>
      </c>
      <c r="I15" s="249" t="s">
        <v>36</v>
      </c>
      <c r="J15" s="249" t="s">
        <v>17</v>
      </c>
      <c r="K15" s="251" t="s">
        <v>18</v>
      </c>
    </row>
    <row r="16" spans="1:14">
      <c r="A16" s="252" t="s">
        <v>11</v>
      </c>
      <c r="B16" s="253" t="s">
        <v>12</v>
      </c>
      <c r="C16" s="253" t="s">
        <v>13</v>
      </c>
      <c r="D16" s="253" t="s">
        <v>14</v>
      </c>
      <c r="E16" s="253">
        <v>98</v>
      </c>
      <c r="F16" s="254">
        <v>575</v>
      </c>
      <c r="G16" s="254">
        <v>585</v>
      </c>
      <c r="H16" s="253" t="s">
        <v>35</v>
      </c>
      <c r="I16" s="253">
        <v>575585</v>
      </c>
      <c r="J16" s="253" t="s">
        <v>17</v>
      </c>
      <c r="K16" s="255" t="s">
        <v>18</v>
      </c>
    </row>
    <row r="17" spans="1:11">
      <c r="A17" s="248" t="s">
        <v>11</v>
      </c>
      <c r="B17" s="249" t="s">
        <v>12</v>
      </c>
      <c r="C17" s="249" t="s">
        <v>13</v>
      </c>
      <c r="D17" s="249" t="s">
        <v>14</v>
      </c>
      <c r="E17" s="249">
        <v>98</v>
      </c>
      <c r="F17" s="250">
        <v>585</v>
      </c>
      <c r="G17" s="250">
        <v>596.16099999999994</v>
      </c>
      <c r="H17" s="249" t="s">
        <v>35</v>
      </c>
      <c r="I17" s="249" t="s">
        <v>37</v>
      </c>
      <c r="J17" s="249" t="s">
        <v>17</v>
      </c>
      <c r="K17" s="251" t="s">
        <v>18</v>
      </c>
    </row>
    <row r="18" spans="1:11">
      <c r="A18" s="252" t="s">
        <v>11</v>
      </c>
      <c r="B18" s="253" t="s">
        <v>12</v>
      </c>
      <c r="C18" s="253" t="s">
        <v>13</v>
      </c>
      <c r="D18" s="253" t="s">
        <v>14</v>
      </c>
      <c r="E18" s="253">
        <v>98</v>
      </c>
      <c r="F18" s="254">
        <v>596.16099999999994</v>
      </c>
      <c r="G18" s="254">
        <v>599.19899999999996</v>
      </c>
      <c r="H18" s="253" t="s">
        <v>38</v>
      </c>
      <c r="I18" s="253" t="s">
        <v>39</v>
      </c>
      <c r="J18" s="253" t="s">
        <v>17</v>
      </c>
      <c r="K18" s="255" t="s">
        <v>18</v>
      </c>
    </row>
    <row r="19" spans="1:11">
      <c r="A19" s="248" t="s">
        <v>11</v>
      </c>
      <c r="B19" s="249" t="s">
        <v>12</v>
      </c>
      <c r="C19" s="249" t="s">
        <v>13</v>
      </c>
      <c r="D19" s="249" t="s">
        <v>14</v>
      </c>
      <c r="E19" s="249">
        <v>98</v>
      </c>
      <c r="F19" s="250">
        <v>596.16099999999994</v>
      </c>
      <c r="G19" s="250">
        <v>599.19899999999996</v>
      </c>
      <c r="H19" s="249" t="s">
        <v>38</v>
      </c>
      <c r="I19" s="249" t="s">
        <v>40</v>
      </c>
      <c r="J19" s="249" t="s">
        <v>17</v>
      </c>
      <c r="K19" s="251" t="s">
        <v>18</v>
      </c>
    </row>
    <row r="20" spans="1:11">
      <c r="A20" s="252" t="s">
        <v>11</v>
      </c>
      <c r="B20" s="253" t="s">
        <v>12</v>
      </c>
      <c r="C20" s="253" t="s">
        <v>13</v>
      </c>
      <c r="D20" s="253" t="s">
        <v>14</v>
      </c>
      <c r="E20" s="253">
        <v>98</v>
      </c>
      <c r="F20" s="254">
        <v>599.19899999999996</v>
      </c>
      <c r="G20" s="254">
        <v>612.44899999999996</v>
      </c>
      <c r="H20" s="253" t="s">
        <v>41</v>
      </c>
      <c r="I20" s="253" t="s">
        <v>42</v>
      </c>
      <c r="J20" s="253" t="s">
        <v>17</v>
      </c>
      <c r="K20" s="255" t="s">
        <v>18</v>
      </c>
    </row>
    <row r="21" spans="1:11">
      <c r="A21" s="248" t="s">
        <v>11</v>
      </c>
      <c r="B21" s="249" t="s">
        <v>12</v>
      </c>
      <c r="C21" s="249" t="s">
        <v>13</v>
      </c>
      <c r="D21" s="249" t="s">
        <v>14</v>
      </c>
      <c r="E21" s="249">
        <v>98</v>
      </c>
      <c r="F21" s="250">
        <v>612.44899999999996</v>
      </c>
      <c r="G21" s="250">
        <v>614.60799999999995</v>
      </c>
      <c r="H21" s="249" t="s">
        <v>43</v>
      </c>
      <c r="I21" s="249" t="s">
        <v>44</v>
      </c>
      <c r="J21" s="249" t="s">
        <v>17</v>
      </c>
      <c r="K21" s="251" t="s">
        <v>18</v>
      </c>
    </row>
    <row r="22" spans="1:11">
      <c r="A22" s="252" t="s">
        <v>11</v>
      </c>
      <c r="B22" s="253" t="s">
        <v>12</v>
      </c>
      <c r="C22" s="253" t="s">
        <v>13</v>
      </c>
      <c r="D22" s="253" t="s">
        <v>14</v>
      </c>
      <c r="E22" s="253">
        <v>98</v>
      </c>
      <c r="F22" s="254">
        <v>612.44899999999996</v>
      </c>
      <c r="G22" s="254">
        <v>614.60799999999995</v>
      </c>
      <c r="H22" s="253" t="s">
        <v>43</v>
      </c>
      <c r="I22" s="253" t="s">
        <v>45</v>
      </c>
      <c r="J22" s="253" t="s">
        <v>17</v>
      </c>
      <c r="K22" s="255" t="s">
        <v>18</v>
      </c>
    </row>
    <row r="23" spans="1:11">
      <c r="A23" s="248" t="s">
        <v>11</v>
      </c>
      <c r="B23" s="249" t="s">
        <v>12</v>
      </c>
      <c r="C23" s="249" t="s">
        <v>13</v>
      </c>
      <c r="D23" s="249" t="s">
        <v>14</v>
      </c>
      <c r="E23" s="249">
        <v>98</v>
      </c>
      <c r="F23" s="250">
        <v>614.60799999999995</v>
      </c>
      <c r="G23" s="250">
        <v>615.40800000000002</v>
      </c>
      <c r="H23" s="249" t="s">
        <v>46</v>
      </c>
      <c r="I23" s="249" t="s">
        <v>47</v>
      </c>
      <c r="J23" s="249" t="s">
        <v>17</v>
      </c>
      <c r="K23" s="251" t="s">
        <v>18</v>
      </c>
    </row>
    <row r="24" spans="1:11">
      <c r="A24" s="252" t="s">
        <v>11</v>
      </c>
      <c r="B24" s="253" t="s">
        <v>12</v>
      </c>
      <c r="C24" s="253" t="s">
        <v>13</v>
      </c>
      <c r="D24" s="253" t="s">
        <v>14</v>
      </c>
      <c r="E24" s="253">
        <v>98</v>
      </c>
      <c r="F24" s="254">
        <v>614.60799999999995</v>
      </c>
      <c r="G24" s="254">
        <v>615.40800000000002</v>
      </c>
      <c r="H24" s="253" t="s">
        <v>46</v>
      </c>
      <c r="I24" s="253" t="s">
        <v>48</v>
      </c>
      <c r="J24" s="253" t="s">
        <v>17</v>
      </c>
      <c r="K24" s="255" t="s">
        <v>18</v>
      </c>
    </row>
    <row r="25" spans="1:11">
      <c r="A25" s="248" t="s">
        <v>11</v>
      </c>
      <c r="B25" s="249" t="s">
        <v>12</v>
      </c>
      <c r="C25" s="249" t="s">
        <v>13</v>
      </c>
      <c r="D25" s="249" t="s">
        <v>14</v>
      </c>
      <c r="E25" s="249">
        <v>98</v>
      </c>
      <c r="F25" s="250">
        <v>615.40800000000002</v>
      </c>
      <c r="G25" s="250">
        <v>617.928</v>
      </c>
      <c r="H25" s="249" t="s">
        <v>49</v>
      </c>
      <c r="I25" s="249" t="s">
        <v>50</v>
      </c>
      <c r="J25" s="249" t="s">
        <v>17</v>
      </c>
      <c r="K25" s="251" t="s">
        <v>18</v>
      </c>
    </row>
    <row r="26" spans="1:11">
      <c r="A26" s="252" t="s">
        <v>11</v>
      </c>
      <c r="B26" s="253" t="s">
        <v>12</v>
      </c>
      <c r="C26" s="253" t="s">
        <v>13</v>
      </c>
      <c r="D26" s="253" t="s">
        <v>14</v>
      </c>
      <c r="E26" s="253">
        <v>98</v>
      </c>
      <c r="F26" s="254">
        <v>615.40800000000002</v>
      </c>
      <c r="G26" s="254">
        <v>617.928</v>
      </c>
      <c r="H26" s="253" t="s">
        <v>49</v>
      </c>
      <c r="I26" s="253" t="s">
        <v>51</v>
      </c>
      <c r="J26" s="253" t="s">
        <v>17</v>
      </c>
      <c r="K26" s="255" t="s">
        <v>18</v>
      </c>
    </row>
    <row r="27" spans="1:11">
      <c r="A27" s="248" t="s">
        <v>11</v>
      </c>
      <c r="B27" s="249" t="s">
        <v>12</v>
      </c>
      <c r="C27" s="249" t="s">
        <v>13</v>
      </c>
      <c r="D27" s="249" t="s">
        <v>14</v>
      </c>
      <c r="E27" s="249">
        <v>98</v>
      </c>
      <c r="F27" s="250">
        <v>617.928</v>
      </c>
      <c r="G27" s="250">
        <v>630.08600000000001</v>
      </c>
      <c r="H27" s="249" t="s">
        <v>52</v>
      </c>
      <c r="I27" s="249" t="s">
        <v>53</v>
      </c>
      <c r="J27" s="249" t="s">
        <v>17</v>
      </c>
      <c r="K27" s="251" t="s">
        <v>18</v>
      </c>
    </row>
    <row r="28" spans="1:11">
      <c r="A28" s="252" t="s">
        <v>11</v>
      </c>
      <c r="B28" s="253" t="s">
        <v>12</v>
      </c>
      <c r="C28" s="253" t="s">
        <v>13</v>
      </c>
      <c r="D28" s="253" t="s">
        <v>14</v>
      </c>
      <c r="E28" s="253">
        <v>98</v>
      </c>
      <c r="F28" s="254">
        <v>630.08600000000001</v>
      </c>
      <c r="G28" s="254">
        <v>633.15800000000002</v>
      </c>
      <c r="H28" s="253" t="s">
        <v>54</v>
      </c>
      <c r="I28" s="253" t="s">
        <v>55</v>
      </c>
      <c r="J28" s="253" t="s">
        <v>17</v>
      </c>
      <c r="K28" s="255" t="s">
        <v>18</v>
      </c>
    </row>
    <row r="29" spans="1:11">
      <c r="A29" s="248" t="s">
        <v>11</v>
      </c>
      <c r="B29" s="249" t="s">
        <v>12</v>
      </c>
      <c r="C29" s="249" t="s">
        <v>13</v>
      </c>
      <c r="D29" s="249" t="s">
        <v>14</v>
      </c>
      <c r="E29" s="249">
        <v>98</v>
      </c>
      <c r="F29" s="250">
        <v>630.08600000000001</v>
      </c>
      <c r="G29" s="250">
        <v>633.15800000000002</v>
      </c>
      <c r="H29" s="249" t="s">
        <v>54</v>
      </c>
      <c r="I29" s="249" t="s">
        <v>56</v>
      </c>
      <c r="J29" s="249" t="s">
        <v>17</v>
      </c>
      <c r="K29" s="251" t="s">
        <v>18</v>
      </c>
    </row>
    <row r="30" spans="1:11">
      <c r="A30" s="252" t="s">
        <v>11</v>
      </c>
      <c r="B30" s="253" t="s">
        <v>12</v>
      </c>
      <c r="C30" s="253" t="s">
        <v>13</v>
      </c>
      <c r="D30" s="253" t="s">
        <v>14</v>
      </c>
      <c r="E30" s="253">
        <v>98</v>
      </c>
      <c r="F30" s="254">
        <v>633.15800000000002</v>
      </c>
      <c r="G30" s="254">
        <v>643</v>
      </c>
      <c r="H30" s="253" t="s">
        <v>57</v>
      </c>
      <c r="I30" s="253" t="s">
        <v>58</v>
      </c>
      <c r="J30" s="253" t="s">
        <v>17</v>
      </c>
      <c r="K30" s="255" t="s">
        <v>18</v>
      </c>
    </row>
    <row r="31" spans="1:11">
      <c r="A31" s="248" t="s">
        <v>11</v>
      </c>
      <c r="B31" s="249" t="s">
        <v>12</v>
      </c>
      <c r="C31" s="249" t="s">
        <v>13</v>
      </c>
      <c r="D31" s="249" t="s">
        <v>14</v>
      </c>
      <c r="E31" s="249">
        <v>98</v>
      </c>
      <c r="F31" s="250">
        <v>643</v>
      </c>
      <c r="G31" s="250">
        <v>651</v>
      </c>
      <c r="H31" s="249" t="s">
        <v>57</v>
      </c>
      <c r="I31" s="249">
        <v>643651</v>
      </c>
      <c r="J31" s="249" t="s">
        <v>17</v>
      </c>
      <c r="K31" s="251" t="s">
        <v>18</v>
      </c>
    </row>
    <row r="32" spans="1:11">
      <c r="A32" s="252" t="s">
        <v>11</v>
      </c>
      <c r="B32" s="253" t="s">
        <v>12</v>
      </c>
      <c r="C32" s="253" t="s">
        <v>13</v>
      </c>
      <c r="D32" s="253" t="s">
        <v>14</v>
      </c>
      <c r="E32" s="253">
        <v>98</v>
      </c>
      <c r="F32" s="254">
        <v>651</v>
      </c>
      <c r="G32" s="254">
        <v>659.65</v>
      </c>
      <c r="H32" s="253" t="s">
        <v>57</v>
      </c>
      <c r="I32" s="253" t="s">
        <v>59</v>
      </c>
      <c r="J32" s="253" t="s">
        <v>17</v>
      </c>
      <c r="K32" s="255" t="s">
        <v>18</v>
      </c>
    </row>
    <row r="33" spans="1:11">
      <c r="A33" s="248" t="s">
        <v>11</v>
      </c>
      <c r="B33" s="249" t="s">
        <v>12</v>
      </c>
      <c r="C33" s="249" t="s">
        <v>13</v>
      </c>
      <c r="D33" s="249" t="s">
        <v>14</v>
      </c>
      <c r="E33" s="249">
        <v>98</v>
      </c>
      <c r="F33" s="250">
        <v>659.65</v>
      </c>
      <c r="G33" s="250">
        <v>662.37</v>
      </c>
      <c r="H33" s="249" t="s">
        <v>60</v>
      </c>
      <c r="I33" s="249" t="s">
        <v>61</v>
      </c>
      <c r="J33" s="249" t="s">
        <v>17</v>
      </c>
      <c r="K33" s="251" t="s">
        <v>18</v>
      </c>
    </row>
    <row r="34" spans="1:11">
      <c r="A34" s="252" t="s">
        <v>11</v>
      </c>
      <c r="B34" s="253" t="s">
        <v>12</v>
      </c>
      <c r="C34" s="253" t="s">
        <v>13</v>
      </c>
      <c r="D34" s="253" t="s">
        <v>14</v>
      </c>
      <c r="E34" s="253">
        <v>98</v>
      </c>
      <c r="F34" s="254">
        <v>659.65</v>
      </c>
      <c r="G34" s="254">
        <v>662.37</v>
      </c>
      <c r="H34" s="253" t="s">
        <v>60</v>
      </c>
      <c r="I34" s="253" t="s">
        <v>62</v>
      </c>
      <c r="J34" s="253" t="s">
        <v>17</v>
      </c>
      <c r="K34" s="255" t="s">
        <v>18</v>
      </c>
    </row>
    <row r="35" spans="1:11">
      <c r="A35" s="248" t="s">
        <v>11</v>
      </c>
      <c r="B35" s="249" t="s">
        <v>12</v>
      </c>
      <c r="C35" s="249" t="s">
        <v>13</v>
      </c>
      <c r="D35" s="249" t="s">
        <v>14</v>
      </c>
      <c r="E35" s="249">
        <v>98</v>
      </c>
      <c r="F35" s="250">
        <v>662.37</v>
      </c>
      <c r="G35" s="250">
        <v>671</v>
      </c>
      <c r="H35" s="249" t="s">
        <v>63</v>
      </c>
      <c r="I35" s="249" t="s">
        <v>64</v>
      </c>
      <c r="J35" s="249" t="s">
        <v>17</v>
      </c>
      <c r="K35" s="251" t="s">
        <v>18</v>
      </c>
    </row>
    <row r="36" spans="1:11">
      <c r="A36" s="252" t="s">
        <v>11</v>
      </c>
      <c r="B36" s="253" t="s">
        <v>12</v>
      </c>
      <c r="C36" s="253" t="s">
        <v>13</v>
      </c>
      <c r="D36" s="253" t="s">
        <v>14</v>
      </c>
      <c r="E36" s="253">
        <v>98</v>
      </c>
      <c r="F36" s="254">
        <v>671</v>
      </c>
      <c r="G36" s="254">
        <v>677</v>
      </c>
      <c r="H36" s="253" t="s">
        <v>63</v>
      </c>
      <c r="I36" s="253">
        <v>671677</v>
      </c>
      <c r="J36" s="253" t="s">
        <v>17</v>
      </c>
      <c r="K36" s="255" t="s">
        <v>18</v>
      </c>
    </row>
    <row r="37" spans="1:11">
      <c r="A37" s="248" t="s">
        <v>11</v>
      </c>
      <c r="B37" s="249" t="s">
        <v>12</v>
      </c>
      <c r="C37" s="249" t="s">
        <v>13</v>
      </c>
      <c r="D37" s="249" t="s">
        <v>14</v>
      </c>
      <c r="E37" s="249">
        <v>98</v>
      </c>
      <c r="F37" s="250">
        <v>677</v>
      </c>
      <c r="G37" s="250">
        <v>688.38199999999995</v>
      </c>
      <c r="H37" s="249" t="s">
        <v>63</v>
      </c>
      <c r="I37" s="249" t="s">
        <v>65</v>
      </c>
      <c r="J37" s="249" t="s">
        <v>17</v>
      </c>
      <c r="K37" s="251" t="s">
        <v>18</v>
      </c>
    </row>
    <row r="38" spans="1:11">
      <c r="A38" s="252" t="s">
        <v>11</v>
      </c>
      <c r="B38" s="253" t="s">
        <v>12</v>
      </c>
      <c r="C38" s="253" t="s">
        <v>13</v>
      </c>
      <c r="D38" s="253" t="s">
        <v>14</v>
      </c>
      <c r="E38" s="253">
        <v>98</v>
      </c>
      <c r="F38" s="254">
        <v>688.38199999999995</v>
      </c>
      <c r="G38" s="254">
        <v>691.12900000000002</v>
      </c>
      <c r="H38" s="253" t="s">
        <v>66</v>
      </c>
      <c r="I38" s="253" t="s">
        <v>67</v>
      </c>
      <c r="J38" s="253" t="s">
        <v>17</v>
      </c>
      <c r="K38" s="255" t="s">
        <v>18</v>
      </c>
    </row>
    <row r="39" spans="1:11">
      <c r="A39" s="248" t="s">
        <v>11</v>
      </c>
      <c r="B39" s="249" t="s">
        <v>12</v>
      </c>
      <c r="C39" s="249" t="s">
        <v>13</v>
      </c>
      <c r="D39" s="249" t="s">
        <v>14</v>
      </c>
      <c r="E39" s="249">
        <v>98</v>
      </c>
      <c r="F39" s="250">
        <v>688.38199999999995</v>
      </c>
      <c r="G39" s="250">
        <v>691.12900000000002</v>
      </c>
      <c r="H39" s="249" t="s">
        <v>66</v>
      </c>
      <c r="I39" s="249" t="s">
        <v>68</v>
      </c>
      <c r="J39" s="249" t="s">
        <v>17</v>
      </c>
      <c r="K39" s="251" t="s">
        <v>18</v>
      </c>
    </row>
    <row r="40" spans="1:11">
      <c r="A40" s="252" t="s">
        <v>11</v>
      </c>
      <c r="B40" s="253" t="s">
        <v>12</v>
      </c>
      <c r="C40" s="253" t="s">
        <v>13</v>
      </c>
      <c r="D40" s="253" t="s">
        <v>14</v>
      </c>
      <c r="E40" s="253">
        <v>98</v>
      </c>
      <c r="F40" s="254">
        <v>691.12900000000002</v>
      </c>
      <c r="G40" s="254">
        <v>699</v>
      </c>
      <c r="H40" s="253" t="s">
        <v>69</v>
      </c>
      <c r="I40" s="253" t="s">
        <v>70</v>
      </c>
      <c r="J40" s="253" t="s">
        <v>17</v>
      </c>
      <c r="K40" s="255" t="s">
        <v>18</v>
      </c>
    </row>
    <row r="41" spans="1:11">
      <c r="A41" s="248" t="s">
        <v>11</v>
      </c>
      <c r="B41" s="249" t="s">
        <v>12</v>
      </c>
      <c r="C41" s="249" t="s">
        <v>13</v>
      </c>
      <c r="D41" s="249" t="s">
        <v>14</v>
      </c>
      <c r="E41" s="249">
        <v>98</v>
      </c>
      <c r="F41" s="250">
        <v>699</v>
      </c>
      <c r="G41" s="250">
        <v>710</v>
      </c>
      <c r="H41" s="249" t="s">
        <v>69</v>
      </c>
      <c r="I41" s="249">
        <v>699710</v>
      </c>
      <c r="J41" s="249" t="s">
        <v>17</v>
      </c>
      <c r="K41" s="251" t="s">
        <v>18</v>
      </c>
    </row>
    <row r="42" spans="1:11">
      <c r="A42" s="252" t="s">
        <v>11</v>
      </c>
      <c r="B42" s="253" t="s">
        <v>12</v>
      </c>
      <c r="C42" s="253" t="s">
        <v>13</v>
      </c>
      <c r="D42" s="253" t="s">
        <v>14</v>
      </c>
      <c r="E42" s="253">
        <v>98</v>
      </c>
      <c r="F42" s="254">
        <v>710</v>
      </c>
      <c r="G42" s="254">
        <v>719.14099999999996</v>
      </c>
      <c r="H42" s="253" t="s">
        <v>69</v>
      </c>
      <c r="I42" s="253" t="s">
        <v>71</v>
      </c>
      <c r="J42" s="253" t="s">
        <v>17</v>
      </c>
      <c r="K42" s="255" t="s">
        <v>18</v>
      </c>
    </row>
    <row r="43" spans="1:11">
      <c r="A43" s="248" t="s">
        <v>11</v>
      </c>
      <c r="B43" s="249" t="s">
        <v>12</v>
      </c>
      <c r="C43" s="249" t="s">
        <v>13</v>
      </c>
      <c r="D43" s="249" t="s">
        <v>14</v>
      </c>
      <c r="E43" s="249">
        <v>98</v>
      </c>
      <c r="F43" s="250">
        <v>719.14099999999996</v>
      </c>
      <c r="G43" s="250">
        <v>721.86699999999996</v>
      </c>
      <c r="H43" s="249" t="s">
        <v>72</v>
      </c>
      <c r="I43" s="249" t="s">
        <v>73</v>
      </c>
      <c r="J43" s="249" t="s">
        <v>17</v>
      </c>
      <c r="K43" s="251" t="s">
        <v>18</v>
      </c>
    </row>
    <row r="44" spans="1:11">
      <c r="A44" s="252" t="s">
        <v>11</v>
      </c>
      <c r="B44" s="253" t="s">
        <v>12</v>
      </c>
      <c r="C44" s="253" t="s">
        <v>13</v>
      </c>
      <c r="D44" s="253" t="s">
        <v>14</v>
      </c>
      <c r="E44" s="253">
        <v>98</v>
      </c>
      <c r="F44" s="254">
        <v>719.14099999999996</v>
      </c>
      <c r="G44" s="254">
        <v>721.86699999999996</v>
      </c>
      <c r="H44" s="253" t="s">
        <v>72</v>
      </c>
      <c r="I44" s="253" t="s">
        <v>74</v>
      </c>
      <c r="J44" s="253" t="s">
        <v>17</v>
      </c>
      <c r="K44" s="255" t="s">
        <v>18</v>
      </c>
    </row>
    <row r="45" spans="1:11">
      <c r="A45" s="248" t="s">
        <v>11</v>
      </c>
      <c r="B45" s="249" t="s">
        <v>12</v>
      </c>
      <c r="C45" s="249" t="s">
        <v>13</v>
      </c>
      <c r="D45" s="249" t="s">
        <v>14</v>
      </c>
      <c r="E45" s="249">
        <v>98</v>
      </c>
      <c r="F45" s="250">
        <v>721.86699999999996</v>
      </c>
      <c r="G45" s="250">
        <v>732</v>
      </c>
      <c r="H45" s="249" t="s">
        <v>75</v>
      </c>
      <c r="I45" s="249" t="s">
        <v>76</v>
      </c>
      <c r="J45" s="249" t="s">
        <v>17</v>
      </c>
      <c r="K45" s="251" t="s">
        <v>18</v>
      </c>
    </row>
    <row r="46" spans="1:11">
      <c r="A46" s="252" t="s">
        <v>11</v>
      </c>
      <c r="B46" s="253" t="s">
        <v>12</v>
      </c>
      <c r="C46" s="253" t="s">
        <v>13</v>
      </c>
      <c r="D46" s="253" t="s">
        <v>14</v>
      </c>
      <c r="E46" s="253">
        <v>98</v>
      </c>
      <c r="F46" s="254">
        <v>732</v>
      </c>
      <c r="G46" s="254">
        <v>744</v>
      </c>
      <c r="H46" s="253" t="s">
        <v>75</v>
      </c>
      <c r="I46" s="253">
        <v>732744</v>
      </c>
      <c r="J46" s="253" t="s">
        <v>17</v>
      </c>
      <c r="K46" s="255" t="s">
        <v>18</v>
      </c>
    </row>
    <row r="47" spans="1:11">
      <c r="A47" s="248" t="s">
        <v>11</v>
      </c>
      <c r="B47" s="249" t="s">
        <v>12</v>
      </c>
      <c r="C47" s="249" t="s">
        <v>13</v>
      </c>
      <c r="D47" s="249" t="s">
        <v>14</v>
      </c>
      <c r="E47" s="249">
        <v>98</v>
      </c>
      <c r="F47" s="250">
        <v>744</v>
      </c>
      <c r="G47" s="250">
        <v>751.5</v>
      </c>
      <c r="H47" s="249" t="s">
        <v>75</v>
      </c>
      <c r="I47" s="249" t="s">
        <v>77</v>
      </c>
      <c r="J47" s="249" t="s">
        <v>17</v>
      </c>
      <c r="K47" s="251" t="s">
        <v>18</v>
      </c>
    </row>
    <row r="48" spans="1:11">
      <c r="A48" s="252" t="s">
        <v>11</v>
      </c>
      <c r="B48" s="253" t="s">
        <v>12</v>
      </c>
      <c r="C48" s="253" t="s">
        <v>13</v>
      </c>
      <c r="D48" s="253" t="s">
        <v>14</v>
      </c>
      <c r="E48" s="253">
        <v>98</v>
      </c>
      <c r="F48" s="254">
        <v>751.5</v>
      </c>
      <c r="G48" s="254">
        <v>754.15599999999995</v>
      </c>
      <c r="H48" s="253" t="s">
        <v>75</v>
      </c>
      <c r="I48" s="253" t="s">
        <v>78</v>
      </c>
      <c r="J48" s="253" t="s">
        <v>17</v>
      </c>
      <c r="K48" s="255" t="s">
        <v>18</v>
      </c>
    </row>
    <row r="49" spans="1:11">
      <c r="A49" s="248" t="s">
        <v>11</v>
      </c>
      <c r="B49" s="249" t="s">
        <v>12</v>
      </c>
      <c r="C49" s="249" t="s">
        <v>13</v>
      </c>
      <c r="D49" s="249" t="s">
        <v>14</v>
      </c>
      <c r="E49" s="249">
        <v>98</v>
      </c>
      <c r="F49" s="250">
        <v>751.56500000000005</v>
      </c>
      <c r="G49" s="250">
        <v>754.15599999999995</v>
      </c>
      <c r="H49" s="249" t="s">
        <v>75</v>
      </c>
      <c r="I49" s="249" t="s">
        <v>79</v>
      </c>
      <c r="J49" s="249" t="s">
        <v>17</v>
      </c>
      <c r="K49" s="251" t="s">
        <v>18</v>
      </c>
    </row>
    <row r="50" spans="1:11">
      <c r="A50" s="252" t="s">
        <v>11</v>
      </c>
      <c r="B50" s="253" t="s">
        <v>12</v>
      </c>
      <c r="C50" s="253" t="s">
        <v>13</v>
      </c>
      <c r="D50" s="253" t="s">
        <v>14</v>
      </c>
      <c r="E50" s="253">
        <v>98</v>
      </c>
      <c r="F50" s="254">
        <v>754.15599999999995</v>
      </c>
      <c r="G50" s="254">
        <v>759.3</v>
      </c>
      <c r="H50" s="253" t="s">
        <v>80</v>
      </c>
      <c r="I50" s="253" t="s">
        <v>81</v>
      </c>
      <c r="J50" s="253" t="s">
        <v>17</v>
      </c>
      <c r="K50" s="255" t="s">
        <v>18</v>
      </c>
    </row>
    <row r="51" spans="1:11">
      <c r="A51" s="248" t="s">
        <v>11</v>
      </c>
      <c r="B51" s="249" t="s">
        <v>12</v>
      </c>
      <c r="C51" s="249" t="s">
        <v>13</v>
      </c>
      <c r="D51" s="249" t="s">
        <v>14</v>
      </c>
      <c r="E51" s="249">
        <v>98</v>
      </c>
      <c r="F51" s="250">
        <v>754.15599999999995</v>
      </c>
      <c r="G51" s="250">
        <v>757.66499999999996</v>
      </c>
      <c r="H51" s="249" t="s">
        <v>80</v>
      </c>
      <c r="I51" s="249" t="s">
        <v>82</v>
      </c>
      <c r="J51" s="249" t="s">
        <v>17</v>
      </c>
      <c r="K51" s="251" t="s">
        <v>18</v>
      </c>
    </row>
    <row r="52" spans="1:11">
      <c r="A52" s="252" t="s">
        <v>11</v>
      </c>
      <c r="B52" s="253" t="s">
        <v>83</v>
      </c>
      <c r="C52" s="253" t="s">
        <v>84</v>
      </c>
      <c r="D52" s="253" t="s">
        <v>85</v>
      </c>
      <c r="E52" s="253">
        <v>101</v>
      </c>
      <c r="F52" s="254">
        <v>717.93700000000001</v>
      </c>
      <c r="G52" s="254">
        <v>718.27099999999996</v>
      </c>
      <c r="H52" s="253" t="s">
        <v>86</v>
      </c>
      <c r="I52" s="253" t="s">
        <v>87</v>
      </c>
      <c r="J52" s="253" t="s">
        <v>88</v>
      </c>
      <c r="K52" s="255" t="s">
        <v>89</v>
      </c>
    </row>
    <row r="53" spans="1:11">
      <c r="A53" s="248" t="s">
        <v>11</v>
      </c>
      <c r="B53" s="249" t="s">
        <v>83</v>
      </c>
      <c r="C53" s="249" t="s">
        <v>84</v>
      </c>
      <c r="D53" s="249" t="s">
        <v>85</v>
      </c>
      <c r="E53" s="249">
        <v>101</v>
      </c>
      <c r="F53" s="250">
        <v>718.27099999999996</v>
      </c>
      <c r="G53" s="250">
        <v>719.50400000000002</v>
      </c>
      <c r="H53" s="249" t="s">
        <v>86</v>
      </c>
      <c r="I53" s="249" t="s">
        <v>90</v>
      </c>
      <c r="J53" s="249" t="s">
        <v>88</v>
      </c>
      <c r="K53" s="251" t="s">
        <v>89</v>
      </c>
    </row>
    <row r="54" spans="1:11">
      <c r="A54" s="252" t="s">
        <v>11</v>
      </c>
      <c r="B54" s="253" t="s">
        <v>83</v>
      </c>
      <c r="C54" s="253" t="s">
        <v>84</v>
      </c>
      <c r="D54" s="253" t="s">
        <v>85</v>
      </c>
      <c r="E54" s="253">
        <v>101</v>
      </c>
      <c r="F54" s="254">
        <v>719.50400000000002</v>
      </c>
      <c r="G54" s="254">
        <v>719.92200000000003</v>
      </c>
      <c r="H54" s="253" t="s">
        <v>86</v>
      </c>
      <c r="I54" s="253" t="s">
        <v>91</v>
      </c>
      <c r="J54" s="253" t="s">
        <v>88</v>
      </c>
      <c r="K54" s="255" t="s">
        <v>89</v>
      </c>
    </row>
    <row r="55" spans="1:11">
      <c r="A55" s="248" t="s">
        <v>11</v>
      </c>
      <c r="B55" s="249" t="s">
        <v>83</v>
      </c>
      <c r="C55" s="249" t="s">
        <v>84</v>
      </c>
      <c r="D55" s="249" t="s">
        <v>85</v>
      </c>
      <c r="E55" s="249">
        <v>101</v>
      </c>
      <c r="F55" s="250">
        <v>719.92200000000003</v>
      </c>
      <c r="G55" s="250">
        <v>724.01700000000005</v>
      </c>
      <c r="H55" s="249" t="s">
        <v>92</v>
      </c>
      <c r="I55" s="249" t="s">
        <v>93</v>
      </c>
      <c r="J55" s="249" t="s">
        <v>88</v>
      </c>
      <c r="K55" s="251" t="s">
        <v>89</v>
      </c>
    </row>
    <row r="56" spans="1:11">
      <c r="A56" s="252" t="s">
        <v>11</v>
      </c>
      <c r="B56" s="253" t="s">
        <v>83</v>
      </c>
      <c r="C56" s="253" t="s">
        <v>84</v>
      </c>
      <c r="D56" s="253" t="s">
        <v>85</v>
      </c>
      <c r="E56" s="253">
        <v>101</v>
      </c>
      <c r="F56" s="254">
        <v>719.92200000000003</v>
      </c>
      <c r="G56" s="254">
        <v>724.01700000000005</v>
      </c>
      <c r="H56" s="253" t="s">
        <v>92</v>
      </c>
      <c r="I56" s="253" t="s">
        <v>94</v>
      </c>
      <c r="J56" s="253" t="s">
        <v>88</v>
      </c>
      <c r="K56" s="255" t="s">
        <v>89</v>
      </c>
    </row>
    <row r="57" spans="1:11">
      <c r="A57" s="248" t="s">
        <v>11</v>
      </c>
      <c r="B57" s="249" t="s">
        <v>83</v>
      </c>
      <c r="C57" s="249" t="s">
        <v>84</v>
      </c>
      <c r="D57" s="249" t="s">
        <v>85</v>
      </c>
      <c r="E57" s="249">
        <v>101</v>
      </c>
      <c r="F57" s="250">
        <v>724.01700000000005</v>
      </c>
      <c r="G57" s="250">
        <v>726</v>
      </c>
      <c r="H57" s="249" t="s">
        <v>92</v>
      </c>
      <c r="I57" s="249" t="s">
        <v>95</v>
      </c>
      <c r="J57" s="249" t="s">
        <v>88</v>
      </c>
      <c r="K57" s="251" t="s">
        <v>89</v>
      </c>
    </row>
    <row r="58" spans="1:11">
      <c r="A58" s="252" t="s">
        <v>11</v>
      </c>
      <c r="B58" s="253" t="s">
        <v>83</v>
      </c>
      <c r="C58" s="253" t="s">
        <v>84</v>
      </c>
      <c r="D58" s="253" t="s">
        <v>85</v>
      </c>
      <c r="E58" s="253">
        <v>101</v>
      </c>
      <c r="F58" s="254">
        <v>726</v>
      </c>
      <c r="G58" s="254">
        <v>747.34299999999996</v>
      </c>
      <c r="H58" s="253" t="s">
        <v>96</v>
      </c>
      <c r="I58" s="253" t="s">
        <v>97</v>
      </c>
      <c r="J58" s="253" t="s">
        <v>88</v>
      </c>
      <c r="K58" s="255" t="s">
        <v>89</v>
      </c>
    </row>
    <row r="59" spans="1:11">
      <c r="A59" s="248" t="s">
        <v>11</v>
      </c>
      <c r="B59" s="249" t="s">
        <v>83</v>
      </c>
      <c r="C59" s="249" t="s">
        <v>84</v>
      </c>
      <c r="D59" s="249" t="s">
        <v>85</v>
      </c>
      <c r="E59" s="249">
        <v>101</v>
      </c>
      <c r="F59" s="250">
        <v>747.34299999999996</v>
      </c>
      <c r="G59" s="250">
        <v>749.721</v>
      </c>
      <c r="H59" s="249" t="s">
        <v>98</v>
      </c>
      <c r="I59" s="249" t="s">
        <v>99</v>
      </c>
      <c r="J59" s="249" t="s">
        <v>88</v>
      </c>
      <c r="K59" s="251" t="s">
        <v>89</v>
      </c>
    </row>
    <row r="60" spans="1:11">
      <c r="A60" s="252" t="s">
        <v>11</v>
      </c>
      <c r="B60" s="253" t="s">
        <v>83</v>
      </c>
      <c r="C60" s="253" t="s">
        <v>84</v>
      </c>
      <c r="D60" s="253" t="s">
        <v>85</v>
      </c>
      <c r="E60" s="253">
        <v>101</v>
      </c>
      <c r="F60" s="254">
        <v>747.34299999999996</v>
      </c>
      <c r="G60" s="254">
        <v>749.721</v>
      </c>
      <c r="H60" s="253" t="s">
        <v>98</v>
      </c>
      <c r="I60" s="253" t="s">
        <v>100</v>
      </c>
      <c r="J60" s="253" t="s">
        <v>88</v>
      </c>
      <c r="K60" s="255" t="s">
        <v>89</v>
      </c>
    </row>
    <row r="61" spans="1:11">
      <c r="A61" s="248" t="s">
        <v>11</v>
      </c>
      <c r="B61" s="249" t="s">
        <v>83</v>
      </c>
      <c r="C61" s="249" t="s">
        <v>84</v>
      </c>
      <c r="D61" s="249" t="s">
        <v>85</v>
      </c>
      <c r="E61" s="249">
        <v>101</v>
      </c>
      <c r="F61" s="250">
        <v>749.721</v>
      </c>
      <c r="G61" s="250">
        <v>794.49400000000003</v>
      </c>
      <c r="H61" s="249" t="s">
        <v>101</v>
      </c>
      <c r="I61" s="249" t="s">
        <v>102</v>
      </c>
      <c r="J61" s="249" t="s">
        <v>88</v>
      </c>
      <c r="K61" s="251" t="s">
        <v>89</v>
      </c>
    </row>
    <row r="62" spans="1:11">
      <c r="A62" s="252" t="s">
        <v>11</v>
      </c>
      <c r="B62" s="253" t="s">
        <v>83</v>
      </c>
      <c r="C62" s="253" t="s">
        <v>84</v>
      </c>
      <c r="D62" s="253" t="s">
        <v>85</v>
      </c>
      <c r="E62" s="253">
        <v>101</v>
      </c>
      <c r="F62" s="254">
        <v>794.49400000000003</v>
      </c>
      <c r="G62" s="254">
        <v>796.53099999999995</v>
      </c>
      <c r="H62" s="253" t="s">
        <v>103</v>
      </c>
      <c r="I62" s="253" t="s">
        <v>104</v>
      </c>
      <c r="J62" s="253" t="s">
        <v>88</v>
      </c>
      <c r="K62" s="255" t="s">
        <v>89</v>
      </c>
    </row>
    <row r="63" spans="1:11">
      <c r="A63" s="248" t="s">
        <v>11</v>
      </c>
      <c r="B63" s="249" t="s">
        <v>83</v>
      </c>
      <c r="C63" s="249" t="s">
        <v>84</v>
      </c>
      <c r="D63" s="249" t="s">
        <v>85</v>
      </c>
      <c r="E63" s="249">
        <v>101</v>
      </c>
      <c r="F63" s="250">
        <v>794.49400000000003</v>
      </c>
      <c r="G63" s="250">
        <v>796.53099999999995</v>
      </c>
      <c r="H63" s="249" t="s">
        <v>103</v>
      </c>
      <c r="I63" s="249" t="s">
        <v>105</v>
      </c>
      <c r="J63" s="249" t="s">
        <v>88</v>
      </c>
      <c r="K63" s="251" t="s">
        <v>89</v>
      </c>
    </row>
    <row r="64" spans="1:11">
      <c r="A64" s="252" t="s">
        <v>11</v>
      </c>
      <c r="B64" s="253" t="s">
        <v>83</v>
      </c>
      <c r="C64" s="253" t="s">
        <v>84</v>
      </c>
      <c r="D64" s="253" t="s">
        <v>85</v>
      </c>
      <c r="E64" s="253">
        <v>101</v>
      </c>
      <c r="F64" s="254">
        <v>796.53099999999995</v>
      </c>
      <c r="G64" s="254">
        <v>841.83199999999999</v>
      </c>
      <c r="H64" s="253" t="s">
        <v>106</v>
      </c>
      <c r="I64" s="253" t="s">
        <v>107</v>
      </c>
      <c r="J64" s="253" t="s">
        <v>88</v>
      </c>
      <c r="K64" s="255" t="s">
        <v>89</v>
      </c>
    </row>
    <row r="65" spans="1:11">
      <c r="A65" s="248" t="s">
        <v>11</v>
      </c>
      <c r="B65" s="249" t="s">
        <v>83</v>
      </c>
      <c r="C65" s="249" t="s">
        <v>84</v>
      </c>
      <c r="D65" s="249" t="s">
        <v>85</v>
      </c>
      <c r="E65" s="249">
        <v>101</v>
      </c>
      <c r="F65" s="250">
        <v>841.83199999999999</v>
      </c>
      <c r="G65" s="250">
        <v>843.66700000000003</v>
      </c>
      <c r="H65" s="249" t="s">
        <v>108</v>
      </c>
      <c r="I65" s="249" t="s">
        <v>109</v>
      </c>
      <c r="J65" s="249" t="s">
        <v>88</v>
      </c>
      <c r="K65" s="251" t="s">
        <v>89</v>
      </c>
    </row>
    <row r="66" spans="1:11">
      <c r="A66" s="252" t="s">
        <v>11</v>
      </c>
      <c r="B66" s="253" t="s">
        <v>83</v>
      </c>
      <c r="C66" s="253" t="s">
        <v>84</v>
      </c>
      <c r="D66" s="253" t="s">
        <v>85</v>
      </c>
      <c r="E66" s="253">
        <v>101</v>
      </c>
      <c r="F66" s="254">
        <v>841.83199999999999</v>
      </c>
      <c r="G66" s="254">
        <v>843.66700000000003</v>
      </c>
      <c r="H66" s="253" t="s">
        <v>108</v>
      </c>
      <c r="I66" s="253" t="s">
        <v>110</v>
      </c>
      <c r="J66" s="253" t="s">
        <v>88</v>
      </c>
      <c r="K66" s="255" t="s">
        <v>89</v>
      </c>
    </row>
    <row r="67" spans="1:11">
      <c r="A67" s="248" t="s">
        <v>11</v>
      </c>
      <c r="B67" s="249" t="s">
        <v>83</v>
      </c>
      <c r="C67" s="249" t="s">
        <v>84</v>
      </c>
      <c r="D67" s="249" t="s">
        <v>85</v>
      </c>
      <c r="E67" s="249">
        <v>101</v>
      </c>
      <c r="F67" s="250">
        <v>843.66700000000003</v>
      </c>
      <c r="G67" s="250">
        <v>890.08</v>
      </c>
      <c r="H67" s="249" t="s">
        <v>111</v>
      </c>
      <c r="I67" s="249" t="s">
        <v>112</v>
      </c>
      <c r="J67" s="249" t="s">
        <v>88</v>
      </c>
      <c r="K67" s="251" t="s">
        <v>89</v>
      </c>
    </row>
    <row r="68" spans="1:11">
      <c r="A68" s="252" t="s">
        <v>11</v>
      </c>
      <c r="B68" s="253" t="s">
        <v>83</v>
      </c>
      <c r="C68" s="253" t="s">
        <v>84</v>
      </c>
      <c r="D68" s="253" t="s">
        <v>85</v>
      </c>
      <c r="E68" s="253">
        <v>101</v>
      </c>
      <c r="F68" s="254">
        <v>890.08</v>
      </c>
      <c r="G68" s="254">
        <v>892.09400000000005</v>
      </c>
      <c r="H68" s="253" t="s">
        <v>113</v>
      </c>
      <c r="I68" s="253" t="s">
        <v>114</v>
      </c>
      <c r="J68" s="253" t="s">
        <v>88</v>
      </c>
      <c r="K68" s="255" t="s">
        <v>89</v>
      </c>
    </row>
    <row r="69" spans="1:11">
      <c r="A69" s="248" t="s">
        <v>11</v>
      </c>
      <c r="B69" s="249" t="s">
        <v>83</v>
      </c>
      <c r="C69" s="249" t="s">
        <v>84</v>
      </c>
      <c r="D69" s="249" t="s">
        <v>85</v>
      </c>
      <c r="E69" s="249">
        <v>101</v>
      </c>
      <c r="F69" s="250">
        <v>890.08</v>
      </c>
      <c r="G69" s="250">
        <v>892.09400000000005</v>
      </c>
      <c r="H69" s="249" t="s">
        <v>113</v>
      </c>
      <c r="I69" s="249" t="s">
        <v>115</v>
      </c>
      <c r="J69" s="249" t="s">
        <v>88</v>
      </c>
      <c r="K69" s="251" t="s">
        <v>89</v>
      </c>
    </row>
    <row r="70" spans="1:11">
      <c r="A70" s="252" t="s">
        <v>11</v>
      </c>
      <c r="B70" s="253" t="s">
        <v>83</v>
      </c>
      <c r="C70" s="253" t="s">
        <v>84</v>
      </c>
      <c r="D70" s="253" t="s">
        <v>85</v>
      </c>
      <c r="E70" s="253">
        <v>101</v>
      </c>
      <c r="F70" s="254">
        <v>892.09400000000005</v>
      </c>
      <c r="G70" s="254">
        <v>937.95899999999995</v>
      </c>
      <c r="H70" s="253" t="s">
        <v>116</v>
      </c>
      <c r="I70" s="253" t="s">
        <v>117</v>
      </c>
      <c r="J70" s="253" t="s">
        <v>88</v>
      </c>
      <c r="K70" s="255" t="s">
        <v>89</v>
      </c>
    </row>
    <row r="71" spans="1:11">
      <c r="A71" s="248" t="s">
        <v>11</v>
      </c>
      <c r="B71" s="249" t="s">
        <v>83</v>
      </c>
      <c r="C71" s="249" t="s">
        <v>84</v>
      </c>
      <c r="D71" s="249" t="s">
        <v>85</v>
      </c>
      <c r="E71" s="249">
        <v>101</v>
      </c>
      <c r="F71" s="250">
        <v>937.95899999999995</v>
      </c>
      <c r="G71" s="250">
        <v>940.71400000000006</v>
      </c>
      <c r="H71" s="249" t="s">
        <v>118</v>
      </c>
      <c r="I71" s="249" t="s">
        <v>119</v>
      </c>
      <c r="J71" s="249" t="s">
        <v>88</v>
      </c>
      <c r="K71" s="251" t="s">
        <v>89</v>
      </c>
    </row>
    <row r="72" spans="1:11">
      <c r="A72" s="252" t="s">
        <v>11</v>
      </c>
      <c r="B72" s="253" t="s">
        <v>83</v>
      </c>
      <c r="C72" s="253" t="s">
        <v>84</v>
      </c>
      <c r="D72" s="253" t="s">
        <v>85</v>
      </c>
      <c r="E72" s="253">
        <v>101</v>
      </c>
      <c r="F72" s="254">
        <v>937.95899999999995</v>
      </c>
      <c r="G72" s="254">
        <v>940.71400000000006</v>
      </c>
      <c r="H72" s="253" t="s">
        <v>118</v>
      </c>
      <c r="I72" s="253" t="s">
        <v>120</v>
      </c>
      <c r="J72" s="253" t="s">
        <v>88</v>
      </c>
      <c r="K72" s="255" t="s">
        <v>89</v>
      </c>
    </row>
    <row r="73" spans="1:11">
      <c r="A73" s="248" t="s">
        <v>11</v>
      </c>
      <c r="B73" s="249" t="s">
        <v>83</v>
      </c>
      <c r="C73" s="249" t="s">
        <v>84</v>
      </c>
      <c r="D73" s="249" t="s">
        <v>85</v>
      </c>
      <c r="E73" s="249">
        <v>101</v>
      </c>
      <c r="F73" s="250">
        <v>940.71400000000006</v>
      </c>
      <c r="G73" s="250">
        <v>987.22199999999998</v>
      </c>
      <c r="H73" s="249" t="s">
        <v>121</v>
      </c>
      <c r="I73" s="249" t="s">
        <v>122</v>
      </c>
      <c r="J73" s="249" t="s">
        <v>88</v>
      </c>
      <c r="K73" s="251" t="s">
        <v>89</v>
      </c>
    </row>
    <row r="74" spans="1:11">
      <c r="A74" s="252" t="s">
        <v>11</v>
      </c>
      <c r="B74" s="253" t="s">
        <v>83</v>
      </c>
      <c r="C74" s="253" t="s">
        <v>84</v>
      </c>
      <c r="D74" s="253" t="s">
        <v>85</v>
      </c>
      <c r="E74" s="253">
        <v>101</v>
      </c>
      <c r="F74" s="254">
        <v>987.22199999999998</v>
      </c>
      <c r="G74" s="254">
        <v>989.50800000000004</v>
      </c>
      <c r="H74" s="253" t="s">
        <v>123</v>
      </c>
      <c r="I74" s="253" t="s">
        <v>124</v>
      </c>
      <c r="J74" s="253" t="s">
        <v>88</v>
      </c>
      <c r="K74" s="255" t="s">
        <v>89</v>
      </c>
    </row>
    <row r="75" spans="1:11">
      <c r="A75" s="248" t="s">
        <v>11</v>
      </c>
      <c r="B75" s="249" t="s">
        <v>83</v>
      </c>
      <c r="C75" s="249" t="s">
        <v>84</v>
      </c>
      <c r="D75" s="249" t="s">
        <v>85</v>
      </c>
      <c r="E75" s="249">
        <v>101</v>
      </c>
      <c r="F75" s="250">
        <v>987.22199999999998</v>
      </c>
      <c r="G75" s="250">
        <v>989.50800000000004</v>
      </c>
      <c r="H75" s="249" t="s">
        <v>123</v>
      </c>
      <c r="I75" s="249" t="s">
        <v>125</v>
      </c>
      <c r="J75" s="249" t="s">
        <v>88</v>
      </c>
      <c r="K75" s="251" t="s">
        <v>89</v>
      </c>
    </row>
    <row r="76" spans="1:11">
      <c r="A76" s="252" t="s">
        <v>11</v>
      </c>
      <c r="B76" s="253" t="s">
        <v>83</v>
      </c>
      <c r="C76" s="253" t="s">
        <v>84</v>
      </c>
      <c r="D76" s="253" t="s">
        <v>85</v>
      </c>
      <c r="E76" s="253">
        <v>101</v>
      </c>
      <c r="F76" s="254">
        <v>989.50800000000004</v>
      </c>
      <c r="G76" s="254">
        <v>1008.2859999999999</v>
      </c>
      <c r="H76" s="253" t="s">
        <v>126</v>
      </c>
      <c r="I76" s="253" t="s">
        <v>127</v>
      </c>
      <c r="J76" s="253" t="s">
        <v>88</v>
      </c>
      <c r="K76" s="255" t="s">
        <v>89</v>
      </c>
    </row>
    <row r="77" spans="1:11">
      <c r="A77" s="248" t="s">
        <v>11</v>
      </c>
      <c r="B77" s="249" t="s">
        <v>83</v>
      </c>
      <c r="C77" s="249" t="s">
        <v>84</v>
      </c>
      <c r="D77" s="249" t="s">
        <v>85</v>
      </c>
      <c r="E77" s="249">
        <v>101</v>
      </c>
      <c r="F77" s="250">
        <v>1008.2859999999999</v>
      </c>
      <c r="G77" s="250">
        <v>1040.482</v>
      </c>
      <c r="H77" s="249" t="s">
        <v>128</v>
      </c>
      <c r="I77" s="249" t="s">
        <v>129</v>
      </c>
      <c r="J77" s="249" t="s">
        <v>88</v>
      </c>
      <c r="K77" s="251" t="s">
        <v>89</v>
      </c>
    </row>
    <row r="78" spans="1:11">
      <c r="A78" s="252" t="s">
        <v>11</v>
      </c>
      <c r="B78" s="253" t="s">
        <v>83</v>
      </c>
      <c r="C78" s="253" t="s">
        <v>84</v>
      </c>
      <c r="D78" s="253" t="s">
        <v>85</v>
      </c>
      <c r="E78" s="253">
        <v>101</v>
      </c>
      <c r="F78" s="254">
        <v>1040.482</v>
      </c>
      <c r="G78" s="254">
        <v>1042.4680000000001</v>
      </c>
      <c r="H78" s="253" t="s">
        <v>130</v>
      </c>
      <c r="I78" s="253" t="s">
        <v>131</v>
      </c>
      <c r="J78" s="253" t="s">
        <v>88</v>
      </c>
      <c r="K78" s="255" t="s">
        <v>89</v>
      </c>
    </row>
    <row r="79" spans="1:11">
      <c r="A79" s="248" t="s">
        <v>11</v>
      </c>
      <c r="B79" s="249" t="s">
        <v>83</v>
      </c>
      <c r="C79" s="249" t="s">
        <v>84</v>
      </c>
      <c r="D79" s="249" t="s">
        <v>85</v>
      </c>
      <c r="E79" s="249">
        <v>101</v>
      </c>
      <c r="F79" s="250">
        <v>1040.482</v>
      </c>
      <c r="G79" s="250">
        <v>1042.4680000000001</v>
      </c>
      <c r="H79" s="249" t="s">
        <v>130</v>
      </c>
      <c r="I79" s="249" t="s">
        <v>132</v>
      </c>
      <c r="J79" s="249" t="s">
        <v>88</v>
      </c>
      <c r="K79" s="251" t="s">
        <v>89</v>
      </c>
    </row>
    <row r="80" spans="1:11">
      <c r="A80" s="252" t="s">
        <v>11</v>
      </c>
      <c r="B80" s="253" t="s">
        <v>83</v>
      </c>
      <c r="C80" s="253" t="s">
        <v>84</v>
      </c>
      <c r="D80" s="253" t="s">
        <v>85</v>
      </c>
      <c r="E80" s="253">
        <v>101</v>
      </c>
      <c r="F80" s="254">
        <v>1042.4680000000001</v>
      </c>
      <c r="G80" s="254">
        <v>1097.702</v>
      </c>
      <c r="H80" s="253" t="s">
        <v>133</v>
      </c>
      <c r="I80" s="253" t="s">
        <v>134</v>
      </c>
      <c r="J80" s="253" t="s">
        <v>88</v>
      </c>
      <c r="K80" s="255" t="s">
        <v>89</v>
      </c>
    </row>
    <row r="81" spans="1:11">
      <c r="A81" s="248" t="s">
        <v>11</v>
      </c>
      <c r="B81" s="249" t="s">
        <v>83</v>
      </c>
      <c r="C81" s="249" t="s">
        <v>84</v>
      </c>
      <c r="D81" s="249" t="s">
        <v>85</v>
      </c>
      <c r="E81" s="249">
        <v>101</v>
      </c>
      <c r="F81" s="250">
        <v>1097.702</v>
      </c>
      <c r="G81" s="250">
        <v>1099.663</v>
      </c>
      <c r="H81" s="249" t="s">
        <v>135</v>
      </c>
      <c r="I81" s="249" t="s">
        <v>136</v>
      </c>
      <c r="J81" s="249" t="s">
        <v>88</v>
      </c>
      <c r="K81" s="251" t="s">
        <v>89</v>
      </c>
    </row>
    <row r="82" spans="1:11">
      <c r="A82" s="252" t="s">
        <v>11</v>
      </c>
      <c r="B82" s="253" t="s">
        <v>83</v>
      </c>
      <c r="C82" s="253" t="s">
        <v>84</v>
      </c>
      <c r="D82" s="253" t="s">
        <v>85</v>
      </c>
      <c r="E82" s="253">
        <v>101</v>
      </c>
      <c r="F82" s="254">
        <v>1097.702</v>
      </c>
      <c r="G82" s="254">
        <v>1099.663</v>
      </c>
      <c r="H82" s="253" t="s">
        <v>135</v>
      </c>
      <c r="I82" s="253" t="s">
        <v>137</v>
      </c>
      <c r="J82" s="253" t="s">
        <v>88</v>
      </c>
      <c r="K82" s="255" t="s">
        <v>89</v>
      </c>
    </row>
    <row r="83" spans="1:11">
      <c r="A83" s="248" t="s">
        <v>11</v>
      </c>
      <c r="B83" s="249" t="s">
        <v>83</v>
      </c>
      <c r="C83" s="249" t="s">
        <v>84</v>
      </c>
      <c r="D83" s="249" t="s">
        <v>85</v>
      </c>
      <c r="E83" s="249">
        <v>101</v>
      </c>
      <c r="F83" s="250">
        <v>1099.663</v>
      </c>
      <c r="G83" s="250">
        <v>1142.702</v>
      </c>
      <c r="H83" s="249" t="s">
        <v>138</v>
      </c>
      <c r="I83" s="249" t="s">
        <v>139</v>
      </c>
      <c r="J83" s="249" t="s">
        <v>88</v>
      </c>
      <c r="K83" s="251" t="s">
        <v>89</v>
      </c>
    </row>
    <row r="84" spans="1:11">
      <c r="A84" s="252" t="s">
        <v>11</v>
      </c>
      <c r="B84" s="253" t="s">
        <v>83</v>
      </c>
      <c r="C84" s="253" t="s">
        <v>84</v>
      </c>
      <c r="D84" s="253" t="s">
        <v>85</v>
      </c>
      <c r="E84" s="253">
        <v>101</v>
      </c>
      <c r="F84" s="254">
        <v>1142.702</v>
      </c>
      <c r="G84" s="254">
        <v>1144.771</v>
      </c>
      <c r="H84" s="253" t="s">
        <v>140</v>
      </c>
      <c r="I84" s="253" t="s">
        <v>141</v>
      </c>
      <c r="J84" s="253" t="s">
        <v>88</v>
      </c>
      <c r="K84" s="255" t="s">
        <v>89</v>
      </c>
    </row>
    <row r="85" spans="1:11">
      <c r="A85" s="248" t="s">
        <v>11</v>
      </c>
      <c r="B85" s="249" t="s">
        <v>83</v>
      </c>
      <c r="C85" s="249" t="s">
        <v>84</v>
      </c>
      <c r="D85" s="249" t="s">
        <v>85</v>
      </c>
      <c r="E85" s="249">
        <v>101</v>
      </c>
      <c r="F85" s="250">
        <v>1142.702</v>
      </c>
      <c r="G85" s="250">
        <v>1144.771</v>
      </c>
      <c r="H85" s="249" t="s">
        <v>140</v>
      </c>
      <c r="I85" s="249" t="s">
        <v>142</v>
      </c>
      <c r="J85" s="249" t="s">
        <v>88</v>
      </c>
      <c r="K85" s="251" t="s">
        <v>89</v>
      </c>
    </row>
    <row r="86" spans="1:11">
      <c r="A86" s="252" t="s">
        <v>11</v>
      </c>
      <c r="B86" s="253" t="s">
        <v>83</v>
      </c>
      <c r="C86" s="253" t="s">
        <v>84</v>
      </c>
      <c r="D86" s="253" t="s">
        <v>85</v>
      </c>
      <c r="E86" s="253">
        <v>101</v>
      </c>
      <c r="F86" s="254">
        <v>1144.771</v>
      </c>
      <c r="G86" s="254">
        <v>1185.557</v>
      </c>
      <c r="H86" s="253" t="s">
        <v>143</v>
      </c>
      <c r="I86" s="253" t="s">
        <v>144</v>
      </c>
      <c r="J86" s="253" t="s">
        <v>88</v>
      </c>
      <c r="K86" s="255" t="s">
        <v>89</v>
      </c>
    </row>
    <row r="87" spans="1:11">
      <c r="A87" s="248" t="s">
        <v>11</v>
      </c>
      <c r="B87" s="249" t="s">
        <v>83</v>
      </c>
      <c r="C87" s="249" t="s">
        <v>84</v>
      </c>
      <c r="D87" s="249" t="s">
        <v>85</v>
      </c>
      <c r="E87" s="249">
        <v>101</v>
      </c>
      <c r="F87" s="250">
        <v>1185.557</v>
      </c>
      <c r="G87" s="250">
        <v>1187.587</v>
      </c>
      <c r="H87" s="249" t="s">
        <v>145</v>
      </c>
      <c r="I87" s="249" t="s">
        <v>146</v>
      </c>
      <c r="J87" s="249" t="s">
        <v>88</v>
      </c>
      <c r="K87" s="251" t="s">
        <v>89</v>
      </c>
    </row>
    <row r="88" spans="1:11">
      <c r="A88" s="252" t="s">
        <v>11</v>
      </c>
      <c r="B88" s="253" t="s">
        <v>83</v>
      </c>
      <c r="C88" s="253" t="s">
        <v>84</v>
      </c>
      <c r="D88" s="253" t="s">
        <v>85</v>
      </c>
      <c r="E88" s="253">
        <v>101</v>
      </c>
      <c r="F88" s="254">
        <v>1185.557</v>
      </c>
      <c r="G88" s="254">
        <v>1187.587</v>
      </c>
      <c r="H88" s="253" t="s">
        <v>145</v>
      </c>
      <c r="I88" s="253" t="s">
        <v>147</v>
      </c>
      <c r="J88" s="253" t="s">
        <v>88</v>
      </c>
      <c r="K88" s="255" t="s">
        <v>89</v>
      </c>
    </row>
    <row r="89" spans="1:11">
      <c r="A89" s="248" t="s">
        <v>11</v>
      </c>
      <c r="B89" s="249" t="s">
        <v>83</v>
      </c>
      <c r="C89" s="249" t="s">
        <v>84</v>
      </c>
      <c r="D89" s="249" t="s">
        <v>85</v>
      </c>
      <c r="E89" s="249">
        <v>101</v>
      </c>
      <c r="F89" s="250">
        <v>1187.587</v>
      </c>
      <c r="G89" s="250">
        <v>1238.712</v>
      </c>
      <c r="H89" s="249" t="s">
        <v>148</v>
      </c>
      <c r="I89" s="249" t="s">
        <v>149</v>
      </c>
      <c r="J89" s="249" t="s">
        <v>88</v>
      </c>
      <c r="K89" s="251" t="s">
        <v>89</v>
      </c>
    </row>
    <row r="90" spans="1:11">
      <c r="A90" s="252" t="s">
        <v>11</v>
      </c>
      <c r="B90" s="253" t="s">
        <v>83</v>
      </c>
      <c r="C90" s="253" t="s">
        <v>84</v>
      </c>
      <c r="D90" s="253" t="s">
        <v>85</v>
      </c>
      <c r="E90" s="253">
        <v>101</v>
      </c>
      <c r="F90" s="254">
        <v>1238.712</v>
      </c>
      <c r="G90" s="254">
        <v>1241.008</v>
      </c>
      <c r="H90" s="253" t="s">
        <v>150</v>
      </c>
      <c r="I90" s="253" t="s">
        <v>151</v>
      </c>
      <c r="J90" s="253" t="s">
        <v>88</v>
      </c>
      <c r="K90" s="255" t="s">
        <v>89</v>
      </c>
    </row>
    <row r="91" spans="1:11">
      <c r="A91" s="248" t="s">
        <v>11</v>
      </c>
      <c r="B91" s="249" t="s">
        <v>83</v>
      </c>
      <c r="C91" s="249" t="s">
        <v>84</v>
      </c>
      <c r="D91" s="249" t="s">
        <v>85</v>
      </c>
      <c r="E91" s="249">
        <v>101</v>
      </c>
      <c r="F91" s="250">
        <v>1238.712</v>
      </c>
      <c r="G91" s="250">
        <v>1241.008</v>
      </c>
      <c r="H91" s="249" t="s">
        <v>150</v>
      </c>
      <c r="I91" s="249" t="s">
        <v>152</v>
      </c>
      <c r="J91" s="249" t="s">
        <v>88</v>
      </c>
      <c r="K91" s="251" t="s">
        <v>89</v>
      </c>
    </row>
    <row r="92" spans="1:11">
      <c r="A92" s="252" t="s">
        <v>11</v>
      </c>
      <c r="B92" s="253" t="s">
        <v>83</v>
      </c>
      <c r="C92" s="253" t="s">
        <v>84</v>
      </c>
      <c r="D92" s="253" t="s">
        <v>85</v>
      </c>
      <c r="E92" s="253">
        <v>101</v>
      </c>
      <c r="F92" s="254">
        <v>1241.008</v>
      </c>
      <c r="G92" s="254">
        <v>1290.7059999999999</v>
      </c>
      <c r="H92" s="253" t="s">
        <v>153</v>
      </c>
      <c r="I92" s="253" t="s">
        <v>154</v>
      </c>
      <c r="J92" s="253" t="s">
        <v>88</v>
      </c>
      <c r="K92" s="255" t="s">
        <v>89</v>
      </c>
    </row>
    <row r="93" spans="1:11">
      <c r="A93" s="248" t="s">
        <v>11</v>
      </c>
      <c r="B93" s="249" t="s">
        <v>83</v>
      </c>
      <c r="C93" s="249" t="s">
        <v>84</v>
      </c>
      <c r="D93" s="249" t="s">
        <v>85</v>
      </c>
      <c r="E93" s="249">
        <v>101</v>
      </c>
      <c r="F93" s="250">
        <v>1290.7059999999999</v>
      </c>
      <c r="G93" s="250">
        <v>1292.7239999999999</v>
      </c>
      <c r="H93" s="249" t="s">
        <v>155</v>
      </c>
      <c r="I93" s="249" t="s">
        <v>156</v>
      </c>
      <c r="J93" s="249" t="s">
        <v>88</v>
      </c>
      <c r="K93" s="251" t="s">
        <v>89</v>
      </c>
    </row>
    <row r="94" spans="1:11">
      <c r="A94" s="252" t="s">
        <v>11</v>
      </c>
      <c r="B94" s="253" t="s">
        <v>83</v>
      </c>
      <c r="C94" s="253" t="s">
        <v>84</v>
      </c>
      <c r="D94" s="253" t="s">
        <v>85</v>
      </c>
      <c r="E94" s="253">
        <v>101</v>
      </c>
      <c r="F94" s="254">
        <v>1290.7059999999999</v>
      </c>
      <c r="G94" s="254">
        <v>1292.7239999999999</v>
      </c>
      <c r="H94" s="253" t="s">
        <v>155</v>
      </c>
      <c r="I94" s="253" t="s">
        <v>157</v>
      </c>
      <c r="J94" s="253" t="s">
        <v>88</v>
      </c>
      <c r="K94" s="255" t="s">
        <v>89</v>
      </c>
    </row>
    <row r="95" spans="1:11">
      <c r="A95" s="248" t="s">
        <v>11</v>
      </c>
      <c r="B95" s="249" t="s">
        <v>83</v>
      </c>
      <c r="C95" s="249" t="s">
        <v>84</v>
      </c>
      <c r="D95" s="249" t="s">
        <v>85</v>
      </c>
      <c r="E95" s="249">
        <v>101</v>
      </c>
      <c r="F95" s="250">
        <v>1292.7239999999999</v>
      </c>
      <c r="G95" s="250">
        <v>1345.366</v>
      </c>
      <c r="H95" s="249" t="s">
        <v>158</v>
      </c>
      <c r="I95" s="249" t="s">
        <v>159</v>
      </c>
      <c r="J95" s="249" t="s">
        <v>88</v>
      </c>
      <c r="K95" s="251" t="s">
        <v>89</v>
      </c>
    </row>
    <row r="96" spans="1:11">
      <c r="A96" s="252" t="s">
        <v>11</v>
      </c>
      <c r="B96" s="253" t="s">
        <v>83</v>
      </c>
      <c r="C96" s="253" t="s">
        <v>84</v>
      </c>
      <c r="D96" s="253" t="s">
        <v>85</v>
      </c>
      <c r="E96" s="253">
        <v>101</v>
      </c>
      <c r="F96" s="254">
        <v>1345.366</v>
      </c>
      <c r="G96" s="254">
        <v>1347.146</v>
      </c>
      <c r="H96" s="253" t="s">
        <v>160</v>
      </c>
      <c r="I96" s="253" t="s">
        <v>161</v>
      </c>
      <c r="J96" s="253" t="s">
        <v>88</v>
      </c>
      <c r="K96" s="255" t="s">
        <v>89</v>
      </c>
    </row>
    <row r="97" spans="1:11">
      <c r="A97" s="248" t="s">
        <v>11</v>
      </c>
      <c r="B97" s="249" t="s">
        <v>83</v>
      </c>
      <c r="C97" s="249" t="s">
        <v>84</v>
      </c>
      <c r="D97" s="249" t="s">
        <v>85</v>
      </c>
      <c r="E97" s="249">
        <v>101</v>
      </c>
      <c r="F97" s="250">
        <v>1345.366</v>
      </c>
      <c r="G97" s="250">
        <v>1347.146</v>
      </c>
      <c r="H97" s="249" t="s">
        <v>160</v>
      </c>
      <c r="I97" s="249" t="s">
        <v>162</v>
      </c>
      <c r="J97" s="249" t="s">
        <v>88</v>
      </c>
      <c r="K97" s="251" t="s">
        <v>89</v>
      </c>
    </row>
    <row r="98" spans="1:11">
      <c r="A98" s="252" t="s">
        <v>11</v>
      </c>
      <c r="B98" s="253" t="s">
        <v>83</v>
      </c>
      <c r="C98" s="253" t="s">
        <v>84</v>
      </c>
      <c r="D98" s="253" t="s">
        <v>85</v>
      </c>
      <c r="E98" s="253">
        <v>101</v>
      </c>
      <c r="F98" s="254">
        <v>1347.146</v>
      </c>
      <c r="G98" s="254">
        <v>1399.7339999999999</v>
      </c>
      <c r="H98" s="253" t="s">
        <v>163</v>
      </c>
      <c r="I98" s="253" t="s">
        <v>164</v>
      </c>
      <c r="J98" s="253" t="s">
        <v>88</v>
      </c>
      <c r="K98" s="255" t="s">
        <v>89</v>
      </c>
    </row>
    <row r="99" spans="1:11">
      <c r="A99" s="248" t="s">
        <v>11</v>
      </c>
      <c r="B99" s="249" t="s">
        <v>83</v>
      </c>
      <c r="C99" s="249" t="s">
        <v>84</v>
      </c>
      <c r="D99" s="249" t="s">
        <v>85</v>
      </c>
      <c r="E99" s="249">
        <v>101</v>
      </c>
      <c r="F99" s="250">
        <v>1399.7339999999999</v>
      </c>
      <c r="G99" s="250">
        <v>1401.8109999999999</v>
      </c>
      <c r="H99" s="249" t="s">
        <v>165</v>
      </c>
      <c r="I99" s="249" t="s">
        <v>166</v>
      </c>
      <c r="J99" s="249" t="s">
        <v>88</v>
      </c>
      <c r="K99" s="251" t="s">
        <v>89</v>
      </c>
    </row>
    <row r="100" spans="1:11">
      <c r="A100" s="252" t="s">
        <v>11</v>
      </c>
      <c r="B100" s="253" t="s">
        <v>83</v>
      </c>
      <c r="C100" s="253" t="s">
        <v>84</v>
      </c>
      <c r="D100" s="253" t="s">
        <v>85</v>
      </c>
      <c r="E100" s="253">
        <v>101</v>
      </c>
      <c r="F100" s="254">
        <v>1399.7339999999999</v>
      </c>
      <c r="G100" s="254">
        <v>1401.8109999999999</v>
      </c>
      <c r="H100" s="253" t="s">
        <v>165</v>
      </c>
      <c r="I100" s="253" t="s">
        <v>167</v>
      </c>
      <c r="J100" s="253" t="s">
        <v>88</v>
      </c>
      <c r="K100" s="255" t="s">
        <v>89</v>
      </c>
    </row>
    <row r="101" spans="1:11">
      <c r="A101" s="248" t="s">
        <v>11</v>
      </c>
      <c r="B101" s="249" t="s">
        <v>83</v>
      </c>
      <c r="C101" s="249" t="s">
        <v>84</v>
      </c>
      <c r="D101" s="249" t="s">
        <v>85</v>
      </c>
      <c r="E101" s="249">
        <v>101</v>
      </c>
      <c r="F101" s="250">
        <v>1401.8109999999999</v>
      </c>
      <c r="G101" s="250">
        <v>1434.83</v>
      </c>
      <c r="H101" s="249" t="s">
        <v>168</v>
      </c>
      <c r="I101" s="249" t="s">
        <v>169</v>
      </c>
      <c r="J101" s="249" t="s">
        <v>88</v>
      </c>
      <c r="K101" s="251" t="s">
        <v>89</v>
      </c>
    </row>
    <row r="102" spans="1:11">
      <c r="A102" s="252" t="s">
        <v>11</v>
      </c>
      <c r="B102" s="253" t="s">
        <v>83</v>
      </c>
      <c r="C102" s="253" t="s">
        <v>84</v>
      </c>
      <c r="D102" s="253" t="s">
        <v>85</v>
      </c>
      <c r="E102" s="253">
        <v>101</v>
      </c>
      <c r="F102" s="254">
        <v>1434.83</v>
      </c>
      <c r="G102" s="254">
        <v>1436.7760000000001</v>
      </c>
      <c r="H102" s="253" t="s">
        <v>170</v>
      </c>
      <c r="I102" s="253" t="s">
        <v>171</v>
      </c>
      <c r="J102" s="253" t="s">
        <v>88</v>
      </c>
      <c r="K102" s="255" t="s">
        <v>89</v>
      </c>
    </row>
    <row r="103" spans="1:11">
      <c r="A103" s="248" t="s">
        <v>11</v>
      </c>
      <c r="B103" s="249" t="s">
        <v>83</v>
      </c>
      <c r="C103" s="249" t="s">
        <v>84</v>
      </c>
      <c r="D103" s="249" t="s">
        <v>85</v>
      </c>
      <c r="E103" s="249">
        <v>101</v>
      </c>
      <c r="F103" s="250">
        <v>1434.83</v>
      </c>
      <c r="G103" s="250">
        <v>1436.7760000000001</v>
      </c>
      <c r="H103" s="249" t="s">
        <v>170</v>
      </c>
      <c r="I103" s="249" t="s">
        <v>172</v>
      </c>
      <c r="J103" s="249" t="s">
        <v>88</v>
      </c>
      <c r="K103" s="251" t="s">
        <v>89</v>
      </c>
    </row>
    <row r="104" spans="1:11">
      <c r="A104" s="252" t="s">
        <v>11</v>
      </c>
      <c r="B104" s="253" t="s">
        <v>83</v>
      </c>
      <c r="C104" s="253" t="s">
        <v>84</v>
      </c>
      <c r="D104" s="253" t="s">
        <v>85</v>
      </c>
      <c r="E104" s="253">
        <v>101</v>
      </c>
      <c r="F104" s="254">
        <v>1436.7760000000001</v>
      </c>
      <c r="G104" s="254">
        <v>1471.0350000000001</v>
      </c>
      <c r="H104" s="253" t="s">
        <v>173</v>
      </c>
      <c r="I104" s="253" t="s">
        <v>174</v>
      </c>
      <c r="J104" s="253" t="s">
        <v>88</v>
      </c>
      <c r="K104" s="255" t="s">
        <v>89</v>
      </c>
    </row>
    <row r="105" spans="1:11">
      <c r="A105" s="248" t="s">
        <v>11</v>
      </c>
      <c r="B105" s="249" t="s">
        <v>83</v>
      </c>
      <c r="C105" s="249" t="s">
        <v>84</v>
      </c>
      <c r="D105" s="249" t="s">
        <v>85</v>
      </c>
      <c r="E105" s="249">
        <v>101</v>
      </c>
      <c r="F105" s="250">
        <v>1471.0350000000001</v>
      </c>
      <c r="G105" s="250">
        <v>1473.0119999999999</v>
      </c>
      <c r="H105" s="249" t="s">
        <v>175</v>
      </c>
      <c r="I105" s="249" t="s">
        <v>176</v>
      </c>
      <c r="J105" s="249" t="s">
        <v>88</v>
      </c>
      <c r="K105" s="251" t="s">
        <v>89</v>
      </c>
    </row>
    <row r="106" spans="1:11">
      <c r="A106" s="252" t="s">
        <v>11</v>
      </c>
      <c r="B106" s="253" t="s">
        <v>83</v>
      </c>
      <c r="C106" s="253" t="s">
        <v>84</v>
      </c>
      <c r="D106" s="253" t="s">
        <v>85</v>
      </c>
      <c r="E106" s="253">
        <v>101</v>
      </c>
      <c r="F106" s="254">
        <v>1471.0350000000001</v>
      </c>
      <c r="G106" s="254">
        <v>1473.0119999999999</v>
      </c>
      <c r="H106" s="253" t="s">
        <v>175</v>
      </c>
      <c r="I106" s="253" t="s">
        <v>177</v>
      </c>
      <c r="J106" s="253" t="s">
        <v>88</v>
      </c>
      <c r="K106" s="255" t="s">
        <v>89</v>
      </c>
    </row>
    <row r="107" spans="1:11">
      <c r="A107" s="248" t="s">
        <v>11</v>
      </c>
      <c r="B107" s="249" t="s">
        <v>83</v>
      </c>
      <c r="C107" s="249" t="s">
        <v>84</v>
      </c>
      <c r="D107" s="249" t="s">
        <v>85</v>
      </c>
      <c r="E107" s="249">
        <v>101</v>
      </c>
      <c r="F107" s="250">
        <v>1473.0119999999999</v>
      </c>
      <c r="G107" s="250">
        <v>1524.9829999999999</v>
      </c>
      <c r="H107" s="249" t="s">
        <v>178</v>
      </c>
      <c r="I107" s="249" t="s">
        <v>179</v>
      </c>
      <c r="J107" s="249" t="s">
        <v>88</v>
      </c>
      <c r="K107" s="251" t="s">
        <v>89</v>
      </c>
    </row>
    <row r="108" spans="1:11">
      <c r="A108" s="252" t="s">
        <v>11</v>
      </c>
      <c r="B108" s="253" t="s">
        <v>180</v>
      </c>
      <c r="C108" s="253" t="s">
        <v>181</v>
      </c>
      <c r="D108" s="253" t="s">
        <v>14</v>
      </c>
      <c r="E108" s="253">
        <v>74</v>
      </c>
      <c r="F108" s="254">
        <v>73</v>
      </c>
      <c r="G108" s="254">
        <v>84.073999999999998</v>
      </c>
      <c r="H108" s="253" t="s">
        <v>182</v>
      </c>
      <c r="I108" s="253" t="s">
        <v>183</v>
      </c>
      <c r="J108" s="253" t="s">
        <v>184</v>
      </c>
      <c r="K108" s="255" t="s">
        <v>185</v>
      </c>
    </row>
    <row r="109" spans="1:11">
      <c r="A109" s="248" t="s">
        <v>11</v>
      </c>
      <c r="B109" s="249" t="s">
        <v>180</v>
      </c>
      <c r="C109" s="249" t="s">
        <v>181</v>
      </c>
      <c r="D109" s="249" t="s">
        <v>14</v>
      </c>
      <c r="E109" s="249">
        <v>74</v>
      </c>
      <c r="F109" s="250">
        <v>118</v>
      </c>
      <c r="G109" s="250">
        <v>124.181</v>
      </c>
      <c r="H109" s="249" t="s">
        <v>186</v>
      </c>
      <c r="I109" s="249" t="s">
        <v>187</v>
      </c>
      <c r="J109" s="249" t="s">
        <v>184</v>
      </c>
      <c r="K109" s="251" t="s">
        <v>185</v>
      </c>
    </row>
    <row r="110" spans="1:11">
      <c r="A110" s="252" t="s">
        <v>11</v>
      </c>
      <c r="B110" s="253" t="s">
        <v>180</v>
      </c>
      <c r="C110" s="253" t="s">
        <v>181</v>
      </c>
      <c r="D110" s="253" t="s">
        <v>14</v>
      </c>
      <c r="E110" s="253">
        <v>74</v>
      </c>
      <c r="F110" s="254">
        <v>155</v>
      </c>
      <c r="G110" s="254">
        <v>164.11600000000001</v>
      </c>
      <c r="H110" s="253" t="s">
        <v>188</v>
      </c>
      <c r="I110" s="253" t="s">
        <v>189</v>
      </c>
      <c r="J110" s="253" t="s">
        <v>184</v>
      </c>
      <c r="K110" s="255" t="s">
        <v>185</v>
      </c>
    </row>
    <row r="111" spans="1:11">
      <c r="A111" s="248" t="s">
        <v>11</v>
      </c>
      <c r="B111" s="249" t="s">
        <v>180</v>
      </c>
      <c r="C111" s="249" t="s">
        <v>181</v>
      </c>
      <c r="D111" s="249" t="s">
        <v>14</v>
      </c>
      <c r="E111" s="249">
        <v>74</v>
      </c>
      <c r="F111" s="250">
        <v>201</v>
      </c>
      <c r="G111" s="250">
        <v>213</v>
      </c>
      <c r="H111" s="249" t="s">
        <v>190</v>
      </c>
      <c r="I111" s="249">
        <v>201213</v>
      </c>
      <c r="J111" s="249" t="s">
        <v>184</v>
      </c>
      <c r="K111" s="251" t="s">
        <v>185</v>
      </c>
    </row>
    <row r="112" spans="1:11">
      <c r="A112" s="252" t="s">
        <v>11</v>
      </c>
      <c r="B112" s="253" t="s">
        <v>180</v>
      </c>
      <c r="C112" s="253" t="s">
        <v>181</v>
      </c>
      <c r="D112" s="253" t="s">
        <v>14</v>
      </c>
      <c r="E112" s="253">
        <v>74</v>
      </c>
      <c r="F112" s="254">
        <v>213</v>
      </c>
      <c r="G112" s="254">
        <v>225.24700000000001</v>
      </c>
      <c r="H112" s="253" t="s">
        <v>190</v>
      </c>
      <c r="I112" s="253" t="s">
        <v>191</v>
      </c>
      <c r="J112" s="253" t="s">
        <v>184</v>
      </c>
      <c r="K112" s="255" t="s">
        <v>185</v>
      </c>
    </row>
    <row r="113" spans="1:11">
      <c r="A113" s="248" t="s">
        <v>11</v>
      </c>
      <c r="B113" s="249" t="s">
        <v>180</v>
      </c>
      <c r="C113" s="249" t="s">
        <v>181</v>
      </c>
      <c r="D113" s="249" t="s">
        <v>14</v>
      </c>
      <c r="E113" s="249">
        <v>74</v>
      </c>
      <c r="F113" s="250">
        <v>326</v>
      </c>
      <c r="G113" s="250">
        <v>335.31</v>
      </c>
      <c r="H113" s="249" t="s">
        <v>192</v>
      </c>
      <c r="I113" s="249" t="s">
        <v>193</v>
      </c>
      <c r="J113" s="249" t="s">
        <v>184</v>
      </c>
      <c r="K113" s="251" t="s">
        <v>194</v>
      </c>
    </row>
    <row r="114" spans="1:11">
      <c r="A114" s="252" t="s">
        <v>11</v>
      </c>
      <c r="B114" s="253" t="s">
        <v>195</v>
      </c>
      <c r="C114" s="253" t="s">
        <v>181</v>
      </c>
      <c r="D114" s="253" t="s">
        <v>14</v>
      </c>
      <c r="E114" s="253">
        <v>74</v>
      </c>
      <c r="F114" s="254">
        <v>0</v>
      </c>
      <c r="G114" s="254">
        <v>5.77</v>
      </c>
      <c r="H114" s="253" t="s">
        <v>196</v>
      </c>
      <c r="I114" s="253" t="s">
        <v>197</v>
      </c>
      <c r="J114" s="253" t="s">
        <v>184</v>
      </c>
      <c r="K114" s="255" t="s">
        <v>185</v>
      </c>
    </row>
    <row r="115" spans="1:11">
      <c r="A115" s="248" t="s">
        <v>11</v>
      </c>
      <c r="B115" s="249" t="s">
        <v>180</v>
      </c>
      <c r="C115" s="249" t="s">
        <v>181</v>
      </c>
      <c r="D115" s="249" t="s">
        <v>14</v>
      </c>
      <c r="E115" s="249">
        <v>74</v>
      </c>
      <c r="F115" s="250">
        <v>5.77</v>
      </c>
      <c r="G115" s="250">
        <v>8.4480000000000004</v>
      </c>
      <c r="H115" s="249" t="s">
        <v>198</v>
      </c>
      <c r="I115" s="249" t="s">
        <v>199</v>
      </c>
      <c r="J115" s="249" t="s">
        <v>184</v>
      </c>
      <c r="K115" s="251" t="s">
        <v>185</v>
      </c>
    </row>
    <row r="116" spans="1:11">
      <c r="A116" s="252" t="s">
        <v>11</v>
      </c>
      <c r="B116" s="253" t="s">
        <v>180</v>
      </c>
      <c r="C116" s="253" t="s">
        <v>181</v>
      </c>
      <c r="D116" s="253" t="s">
        <v>14</v>
      </c>
      <c r="E116" s="253">
        <v>74</v>
      </c>
      <c r="F116" s="254">
        <v>5.77</v>
      </c>
      <c r="G116" s="254">
        <v>8.4480000000000004</v>
      </c>
      <c r="H116" s="253" t="s">
        <v>198</v>
      </c>
      <c r="I116" s="253" t="s">
        <v>200</v>
      </c>
      <c r="J116" s="253" t="s">
        <v>184</v>
      </c>
      <c r="K116" s="255" t="s">
        <v>185</v>
      </c>
    </row>
    <row r="117" spans="1:11">
      <c r="A117" s="248" t="s">
        <v>11</v>
      </c>
      <c r="B117" s="249" t="s">
        <v>180</v>
      </c>
      <c r="C117" s="249" t="s">
        <v>181</v>
      </c>
      <c r="D117" s="249" t="s">
        <v>14</v>
      </c>
      <c r="E117" s="249">
        <v>74</v>
      </c>
      <c r="F117" s="250">
        <v>8.4480000000000004</v>
      </c>
      <c r="G117" s="250">
        <v>11.754</v>
      </c>
      <c r="H117" s="249" t="s">
        <v>201</v>
      </c>
      <c r="I117" s="249" t="s">
        <v>202</v>
      </c>
      <c r="J117" s="249" t="s">
        <v>184</v>
      </c>
      <c r="K117" s="251" t="s">
        <v>185</v>
      </c>
    </row>
    <row r="118" spans="1:11">
      <c r="A118" s="252" t="s">
        <v>11</v>
      </c>
      <c r="B118" s="253" t="s">
        <v>180</v>
      </c>
      <c r="C118" s="253" t="s">
        <v>181</v>
      </c>
      <c r="D118" s="253" t="s">
        <v>14</v>
      </c>
      <c r="E118" s="253">
        <v>74</v>
      </c>
      <c r="F118" s="254">
        <v>11.754</v>
      </c>
      <c r="G118" s="254">
        <v>13.234999999999999</v>
      </c>
      <c r="H118" s="253" t="s">
        <v>201</v>
      </c>
      <c r="I118" s="253" t="s">
        <v>203</v>
      </c>
      <c r="J118" s="253" t="s">
        <v>184</v>
      </c>
      <c r="K118" s="255" t="s">
        <v>185</v>
      </c>
    </row>
    <row r="119" spans="1:11">
      <c r="A119" s="248" t="s">
        <v>11</v>
      </c>
      <c r="B119" s="249" t="s">
        <v>180</v>
      </c>
      <c r="C119" s="249" t="s">
        <v>181</v>
      </c>
      <c r="D119" s="249" t="s">
        <v>14</v>
      </c>
      <c r="E119" s="249">
        <v>74</v>
      </c>
      <c r="F119" s="250">
        <v>11.754</v>
      </c>
      <c r="G119" s="250">
        <v>13.694000000000001</v>
      </c>
      <c r="H119" s="249" t="s">
        <v>201</v>
      </c>
      <c r="I119" s="249" t="s">
        <v>204</v>
      </c>
      <c r="J119" s="249" t="s">
        <v>184</v>
      </c>
      <c r="K119" s="251" t="s">
        <v>185</v>
      </c>
    </row>
    <row r="120" spans="1:11">
      <c r="A120" s="252" t="s">
        <v>11</v>
      </c>
      <c r="B120" s="253" t="s">
        <v>180</v>
      </c>
      <c r="C120" s="253" t="s">
        <v>181</v>
      </c>
      <c r="D120" s="253" t="s">
        <v>14</v>
      </c>
      <c r="E120" s="253">
        <v>74</v>
      </c>
      <c r="F120" s="254">
        <v>13.234999999999999</v>
      </c>
      <c r="G120" s="254">
        <v>23.231999999999999</v>
      </c>
      <c r="H120" s="253" t="s">
        <v>201</v>
      </c>
      <c r="I120" s="253" t="s">
        <v>205</v>
      </c>
      <c r="J120" s="253" t="s">
        <v>184</v>
      </c>
      <c r="K120" s="255" t="s">
        <v>185</v>
      </c>
    </row>
    <row r="121" spans="1:11">
      <c r="A121" s="248" t="s">
        <v>11</v>
      </c>
      <c r="B121" s="249" t="s">
        <v>180</v>
      </c>
      <c r="C121" s="249" t="s">
        <v>181</v>
      </c>
      <c r="D121" s="249" t="s">
        <v>14</v>
      </c>
      <c r="E121" s="249">
        <v>74</v>
      </c>
      <c r="F121" s="250">
        <v>23.231999999999999</v>
      </c>
      <c r="G121" s="250">
        <v>26.449000000000002</v>
      </c>
      <c r="H121" s="249" t="s">
        <v>206</v>
      </c>
      <c r="I121" s="249" t="s">
        <v>207</v>
      </c>
      <c r="J121" s="249" t="s">
        <v>184</v>
      </c>
      <c r="K121" s="251" t="s">
        <v>185</v>
      </c>
    </row>
    <row r="122" spans="1:11">
      <c r="A122" s="252" t="s">
        <v>11</v>
      </c>
      <c r="B122" s="253" t="s">
        <v>180</v>
      </c>
      <c r="C122" s="253" t="s">
        <v>181</v>
      </c>
      <c r="D122" s="253" t="s">
        <v>14</v>
      </c>
      <c r="E122" s="253">
        <v>74</v>
      </c>
      <c r="F122" s="254">
        <v>23.231999999999999</v>
      </c>
      <c r="G122" s="254">
        <v>26.449000000000002</v>
      </c>
      <c r="H122" s="253" t="s">
        <v>206</v>
      </c>
      <c r="I122" s="253" t="s">
        <v>208</v>
      </c>
      <c r="J122" s="253" t="s">
        <v>184</v>
      </c>
      <c r="K122" s="255" t="s">
        <v>185</v>
      </c>
    </row>
    <row r="123" spans="1:11">
      <c r="A123" s="248" t="s">
        <v>11</v>
      </c>
      <c r="B123" s="249" t="s">
        <v>180</v>
      </c>
      <c r="C123" s="249" t="s">
        <v>181</v>
      </c>
      <c r="D123" s="249" t="s">
        <v>14</v>
      </c>
      <c r="E123" s="249">
        <v>74</v>
      </c>
      <c r="F123" s="250">
        <v>26.449000000000002</v>
      </c>
      <c r="G123" s="250">
        <v>35</v>
      </c>
      <c r="H123" s="249" t="s">
        <v>209</v>
      </c>
      <c r="I123" s="249" t="s">
        <v>210</v>
      </c>
      <c r="J123" s="249" t="s">
        <v>184</v>
      </c>
      <c r="K123" s="251" t="s">
        <v>185</v>
      </c>
    </row>
    <row r="124" spans="1:11">
      <c r="A124" s="252" t="s">
        <v>11</v>
      </c>
      <c r="B124" s="253" t="s">
        <v>180</v>
      </c>
      <c r="C124" s="253" t="s">
        <v>181</v>
      </c>
      <c r="D124" s="253" t="s">
        <v>14</v>
      </c>
      <c r="E124" s="253">
        <v>74</v>
      </c>
      <c r="F124" s="254">
        <v>35</v>
      </c>
      <c r="G124" s="254">
        <v>41.445999999999998</v>
      </c>
      <c r="H124" s="253" t="s">
        <v>209</v>
      </c>
      <c r="I124" s="253" t="s">
        <v>211</v>
      </c>
      <c r="J124" s="253" t="s">
        <v>184</v>
      </c>
      <c r="K124" s="255" t="s">
        <v>185</v>
      </c>
    </row>
    <row r="125" spans="1:11">
      <c r="A125" s="248" t="s">
        <v>11</v>
      </c>
      <c r="B125" s="249" t="s">
        <v>180</v>
      </c>
      <c r="C125" s="249" t="s">
        <v>181</v>
      </c>
      <c r="D125" s="249" t="s">
        <v>14</v>
      </c>
      <c r="E125" s="249">
        <v>74</v>
      </c>
      <c r="F125" s="250">
        <v>41.445999999999998</v>
      </c>
      <c r="G125" s="250">
        <v>44.125999999999998</v>
      </c>
      <c r="H125" s="249" t="s">
        <v>212</v>
      </c>
      <c r="I125" s="249" t="s">
        <v>213</v>
      </c>
      <c r="J125" s="249" t="s">
        <v>184</v>
      </c>
      <c r="K125" s="251" t="s">
        <v>185</v>
      </c>
    </row>
    <row r="126" spans="1:11">
      <c r="A126" s="252" t="s">
        <v>11</v>
      </c>
      <c r="B126" s="253" t="s">
        <v>180</v>
      </c>
      <c r="C126" s="253" t="s">
        <v>181</v>
      </c>
      <c r="D126" s="253" t="s">
        <v>14</v>
      </c>
      <c r="E126" s="253">
        <v>74</v>
      </c>
      <c r="F126" s="254">
        <v>41.445999999999998</v>
      </c>
      <c r="G126" s="254">
        <v>44.125999999999998</v>
      </c>
      <c r="H126" s="253" t="s">
        <v>212</v>
      </c>
      <c r="I126" s="253" t="s">
        <v>214</v>
      </c>
      <c r="J126" s="253" t="s">
        <v>184</v>
      </c>
      <c r="K126" s="255" t="s">
        <v>185</v>
      </c>
    </row>
    <row r="127" spans="1:11">
      <c r="A127" s="248" t="s">
        <v>11</v>
      </c>
      <c r="B127" s="249" t="s">
        <v>180</v>
      </c>
      <c r="C127" s="249" t="s">
        <v>181</v>
      </c>
      <c r="D127" s="249" t="s">
        <v>14</v>
      </c>
      <c r="E127" s="249">
        <v>74</v>
      </c>
      <c r="F127" s="250">
        <v>44.125999999999998</v>
      </c>
      <c r="G127" s="250">
        <v>52</v>
      </c>
      <c r="H127" s="249" t="s">
        <v>215</v>
      </c>
      <c r="I127" s="249" t="s">
        <v>216</v>
      </c>
      <c r="J127" s="249" t="s">
        <v>184</v>
      </c>
      <c r="K127" s="251" t="s">
        <v>185</v>
      </c>
    </row>
    <row r="128" spans="1:11">
      <c r="A128" s="252" t="s">
        <v>11</v>
      </c>
      <c r="B128" s="253" t="s">
        <v>180</v>
      </c>
      <c r="C128" s="253" t="s">
        <v>181</v>
      </c>
      <c r="D128" s="253" t="s">
        <v>14</v>
      </c>
      <c r="E128" s="253">
        <v>74</v>
      </c>
      <c r="F128" s="254">
        <v>52</v>
      </c>
      <c r="G128" s="254">
        <v>59.295000000000002</v>
      </c>
      <c r="H128" s="253" t="s">
        <v>215</v>
      </c>
      <c r="I128" s="253" t="s">
        <v>217</v>
      </c>
      <c r="J128" s="253" t="s">
        <v>184</v>
      </c>
      <c r="K128" s="255" t="s">
        <v>185</v>
      </c>
    </row>
    <row r="129" spans="1:11">
      <c r="A129" s="248" t="s">
        <v>11</v>
      </c>
      <c r="B129" s="249" t="s">
        <v>180</v>
      </c>
      <c r="C129" s="249" t="s">
        <v>181</v>
      </c>
      <c r="D129" s="249" t="s">
        <v>14</v>
      </c>
      <c r="E129" s="249">
        <v>74</v>
      </c>
      <c r="F129" s="250">
        <v>59.295000000000002</v>
      </c>
      <c r="G129" s="250">
        <v>62.311</v>
      </c>
      <c r="H129" s="249" t="s">
        <v>218</v>
      </c>
      <c r="I129" s="249" t="s">
        <v>219</v>
      </c>
      <c r="J129" s="249" t="s">
        <v>184</v>
      </c>
      <c r="K129" s="251" t="s">
        <v>185</v>
      </c>
    </row>
    <row r="130" spans="1:11">
      <c r="A130" s="252" t="s">
        <v>11</v>
      </c>
      <c r="B130" s="253" t="s">
        <v>180</v>
      </c>
      <c r="C130" s="253" t="s">
        <v>181</v>
      </c>
      <c r="D130" s="253" t="s">
        <v>14</v>
      </c>
      <c r="E130" s="253">
        <v>74</v>
      </c>
      <c r="F130" s="254">
        <v>59.295000000000002</v>
      </c>
      <c r="G130" s="254">
        <v>62.311</v>
      </c>
      <c r="H130" s="253" t="s">
        <v>218</v>
      </c>
      <c r="I130" s="253" t="s">
        <v>220</v>
      </c>
      <c r="J130" s="253" t="s">
        <v>184</v>
      </c>
      <c r="K130" s="255" t="s">
        <v>185</v>
      </c>
    </row>
    <row r="131" spans="1:11">
      <c r="A131" s="248" t="s">
        <v>11</v>
      </c>
      <c r="B131" s="249" t="s">
        <v>180</v>
      </c>
      <c r="C131" s="249" t="s">
        <v>181</v>
      </c>
      <c r="D131" s="249" t="s">
        <v>14</v>
      </c>
      <c r="E131" s="249">
        <v>74</v>
      </c>
      <c r="F131" s="250">
        <v>62.311</v>
      </c>
      <c r="G131" s="250">
        <v>73</v>
      </c>
      <c r="H131" s="249" t="s">
        <v>182</v>
      </c>
      <c r="I131" s="249" t="s">
        <v>221</v>
      </c>
      <c r="J131" s="249" t="s">
        <v>184</v>
      </c>
      <c r="K131" s="251" t="s">
        <v>185</v>
      </c>
    </row>
    <row r="132" spans="1:11">
      <c r="A132" s="252" t="s">
        <v>11</v>
      </c>
      <c r="B132" s="253" t="s">
        <v>180</v>
      </c>
      <c r="C132" s="253" t="s">
        <v>181</v>
      </c>
      <c r="D132" s="253" t="s">
        <v>14</v>
      </c>
      <c r="E132" s="253">
        <v>74</v>
      </c>
      <c r="F132" s="254">
        <v>84.073999999999998</v>
      </c>
      <c r="G132" s="254">
        <v>87.271000000000001</v>
      </c>
      <c r="H132" s="253" t="s">
        <v>222</v>
      </c>
      <c r="I132" s="253" t="s">
        <v>223</v>
      </c>
      <c r="J132" s="253" t="s">
        <v>184</v>
      </c>
      <c r="K132" s="255" t="s">
        <v>185</v>
      </c>
    </row>
    <row r="133" spans="1:11">
      <c r="A133" s="248" t="s">
        <v>11</v>
      </c>
      <c r="B133" s="249" t="s">
        <v>180</v>
      </c>
      <c r="C133" s="249" t="s">
        <v>181</v>
      </c>
      <c r="D133" s="249" t="s">
        <v>14</v>
      </c>
      <c r="E133" s="249">
        <v>74</v>
      </c>
      <c r="F133" s="250">
        <v>84.073999999999998</v>
      </c>
      <c r="G133" s="250">
        <v>87.271000000000001</v>
      </c>
      <c r="H133" s="249" t="s">
        <v>222</v>
      </c>
      <c r="I133" s="249" t="s">
        <v>224</v>
      </c>
      <c r="J133" s="249" t="s">
        <v>184</v>
      </c>
      <c r="K133" s="251" t="s">
        <v>185</v>
      </c>
    </row>
    <row r="134" spans="1:11">
      <c r="A134" s="252" t="s">
        <v>11</v>
      </c>
      <c r="B134" s="253" t="s">
        <v>180</v>
      </c>
      <c r="C134" s="253" t="s">
        <v>181</v>
      </c>
      <c r="D134" s="253" t="s">
        <v>14</v>
      </c>
      <c r="E134" s="253">
        <v>74</v>
      </c>
      <c r="F134" s="254">
        <v>87.271000000000001</v>
      </c>
      <c r="G134" s="254">
        <v>97</v>
      </c>
      <c r="H134" s="253" t="s">
        <v>225</v>
      </c>
      <c r="I134" s="253" t="s">
        <v>226</v>
      </c>
      <c r="J134" s="253" t="s">
        <v>184</v>
      </c>
      <c r="K134" s="255" t="s">
        <v>185</v>
      </c>
    </row>
    <row r="135" spans="1:11">
      <c r="A135" s="248" t="s">
        <v>11</v>
      </c>
      <c r="B135" s="249" t="s">
        <v>180</v>
      </c>
      <c r="C135" s="249" t="s">
        <v>181</v>
      </c>
      <c r="D135" s="249" t="s">
        <v>14</v>
      </c>
      <c r="E135" s="249">
        <v>74</v>
      </c>
      <c r="F135" s="250">
        <v>97</v>
      </c>
      <c r="G135" s="250">
        <v>107.709</v>
      </c>
      <c r="H135" s="249" t="s">
        <v>225</v>
      </c>
      <c r="I135" s="249" t="s">
        <v>227</v>
      </c>
      <c r="J135" s="249" t="s">
        <v>184</v>
      </c>
      <c r="K135" s="251" t="s">
        <v>185</v>
      </c>
    </row>
    <row r="136" spans="1:11">
      <c r="A136" s="252" t="s">
        <v>11</v>
      </c>
      <c r="B136" s="253" t="s">
        <v>180</v>
      </c>
      <c r="C136" s="253" t="s">
        <v>181</v>
      </c>
      <c r="D136" s="253" t="s">
        <v>14</v>
      </c>
      <c r="E136" s="253">
        <v>74</v>
      </c>
      <c r="F136" s="254">
        <v>107.709</v>
      </c>
      <c r="G136" s="254">
        <v>111.369</v>
      </c>
      <c r="H136" s="253" t="s">
        <v>228</v>
      </c>
      <c r="I136" s="253" t="s">
        <v>229</v>
      </c>
      <c r="J136" s="253" t="s">
        <v>184</v>
      </c>
      <c r="K136" s="255" t="s">
        <v>185</v>
      </c>
    </row>
    <row r="137" spans="1:11">
      <c r="A137" s="248" t="s">
        <v>11</v>
      </c>
      <c r="B137" s="249" t="s">
        <v>180</v>
      </c>
      <c r="C137" s="249" t="s">
        <v>181</v>
      </c>
      <c r="D137" s="249" t="s">
        <v>14</v>
      </c>
      <c r="E137" s="249">
        <v>74</v>
      </c>
      <c r="F137" s="250">
        <v>107.709</v>
      </c>
      <c r="G137" s="250">
        <v>111.369</v>
      </c>
      <c r="H137" s="249" t="s">
        <v>228</v>
      </c>
      <c r="I137" s="249" t="s">
        <v>230</v>
      </c>
      <c r="J137" s="249" t="s">
        <v>184</v>
      </c>
      <c r="K137" s="251" t="s">
        <v>185</v>
      </c>
    </row>
    <row r="138" spans="1:11">
      <c r="A138" s="252" t="s">
        <v>11</v>
      </c>
      <c r="B138" s="253" t="s">
        <v>180</v>
      </c>
      <c r="C138" s="253" t="s">
        <v>181</v>
      </c>
      <c r="D138" s="253" t="s">
        <v>14</v>
      </c>
      <c r="E138" s="253">
        <v>74</v>
      </c>
      <c r="F138" s="254">
        <v>111.369</v>
      </c>
      <c r="G138" s="254">
        <v>112.855</v>
      </c>
      <c r="H138" s="253" t="s">
        <v>186</v>
      </c>
      <c r="I138" s="253" t="s">
        <v>231</v>
      </c>
      <c r="J138" s="253" t="s">
        <v>184</v>
      </c>
      <c r="K138" s="255" t="s">
        <v>185</v>
      </c>
    </row>
    <row r="139" spans="1:11">
      <c r="A139" s="248" t="s">
        <v>11</v>
      </c>
      <c r="B139" s="249" t="s">
        <v>180</v>
      </c>
      <c r="C139" s="249" t="s">
        <v>181</v>
      </c>
      <c r="D139" s="249" t="s">
        <v>14</v>
      </c>
      <c r="E139" s="249">
        <v>74</v>
      </c>
      <c r="F139" s="250">
        <v>112.855</v>
      </c>
      <c r="G139" s="250">
        <v>118</v>
      </c>
      <c r="H139" s="249" t="s">
        <v>186</v>
      </c>
      <c r="I139" s="249">
        <v>113118</v>
      </c>
      <c r="J139" s="249" t="s">
        <v>184</v>
      </c>
      <c r="K139" s="251" t="s">
        <v>185</v>
      </c>
    </row>
    <row r="140" spans="1:11">
      <c r="A140" s="252" t="s">
        <v>11</v>
      </c>
      <c r="B140" s="253" t="s">
        <v>180</v>
      </c>
      <c r="C140" s="253" t="s">
        <v>181</v>
      </c>
      <c r="D140" s="253" t="s">
        <v>14</v>
      </c>
      <c r="E140" s="253">
        <v>74</v>
      </c>
      <c r="F140" s="254">
        <v>124.181</v>
      </c>
      <c r="G140" s="254">
        <v>126.899</v>
      </c>
      <c r="H140" s="253" t="s">
        <v>232</v>
      </c>
      <c r="I140" s="253" t="s">
        <v>233</v>
      </c>
      <c r="J140" s="253" t="s">
        <v>184</v>
      </c>
      <c r="K140" s="255" t="s">
        <v>185</v>
      </c>
    </row>
    <row r="141" spans="1:11">
      <c r="A141" s="248" t="s">
        <v>11</v>
      </c>
      <c r="B141" s="249" t="s">
        <v>180</v>
      </c>
      <c r="C141" s="249" t="s">
        <v>181</v>
      </c>
      <c r="D141" s="249" t="s">
        <v>14</v>
      </c>
      <c r="E141" s="249">
        <v>74</v>
      </c>
      <c r="F141" s="250">
        <v>124.181</v>
      </c>
      <c r="G141" s="250">
        <v>126.899</v>
      </c>
      <c r="H141" s="249" t="s">
        <v>232</v>
      </c>
      <c r="I141" s="249" t="s">
        <v>234</v>
      </c>
      <c r="J141" s="249" t="s">
        <v>184</v>
      </c>
      <c r="K141" s="251" t="s">
        <v>185</v>
      </c>
    </row>
    <row r="142" spans="1:11">
      <c r="A142" s="252" t="s">
        <v>11</v>
      </c>
      <c r="B142" s="253" t="s">
        <v>180</v>
      </c>
      <c r="C142" s="253" t="s">
        <v>181</v>
      </c>
      <c r="D142" s="253" t="s">
        <v>14</v>
      </c>
      <c r="E142" s="253">
        <v>74</v>
      </c>
      <c r="F142" s="254">
        <v>126.899</v>
      </c>
      <c r="G142" s="254">
        <v>135</v>
      </c>
      <c r="H142" s="253" t="s">
        <v>235</v>
      </c>
      <c r="I142" s="253" t="s">
        <v>236</v>
      </c>
      <c r="J142" s="253" t="s">
        <v>184</v>
      </c>
      <c r="K142" s="255" t="s">
        <v>185</v>
      </c>
    </row>
    <row r="143" spans="1:11">
      <c r="A143" s="248" t="s">
        <v>11</v>
      </c>
      <c r="B143" s="249" t="s">
        <v>180</v>
      </c>
      <c r="C143" s="249" t="s">
        <v>181</v>
      </c>
      <c r="D143" s="249" t="s">
        <v>14</v>
      </c>
      <c r="E143" s="249">
        <v>74</v>
      </c>
      <c r="F143" s="250">
        <v>135</v>
      </c>
      <c r="G143" s="250">
        <v>143.268</v>
      </c>
      <c r="H143" s="249" t="s">
        <v>235</v>
      </c>
      <c r="I143" s="249" t="s">
        <v>237</v>
      </c>
      <c r="J143" s="249" t="s">
        <v>184</v>
      </c>
      <c r="K143" s="251" t="s">
        <v>185</v>
      </c>
    </row>
    <row r="144" spans="1:11">
      <c r="A144" s="252" t="s">
        <v>11</v>
      </c>
      <c r="B144" s="253" t="s">
        <v>180</v>
      </c>
      <c r="C144" s="253" t="s">
        <v>181</v>
      </c>
      <c r="D144" s="253" t="s">
        <v>14</v>
      </c>
      <c r="E144" s="253">
        <v>74</v>
      </c>
      <c r="F144" s="254">
        <v>143.268</v>
      </c>
      <c r="G144" s="254">
        <v>146.21899999999999</v>
      </c>
      <c r="H144" s="253" t="s">
        <v>238</v>
      </c>
      <c r="I144" s="253" t="s">
        <v>239</v>
      </c>
      <c r="J144" s="253" t="s">
        <v>184</v>
      </c>
      <c r="K144" s="255" t="s">
        <v>185</v>
      </c>
    </row>
    <row r="145" spans="1:11">
      <c r="A145" s="248" t="s">
        <v>11</v>
      </c>
      <c r="B145" s="249" t="s">
        <v>180</v>
      </c>
      <c r="C145" s="249" t="s">
        <v>181</v>
      </c>
      <c r="D145" s="249" t="s">
        <v>14</v>
      </c>
      <c r="E145" s="249">
        <v>74</v>
      </c>
      <c r="F145" s="250">
        <v>143.268</v>
      </c>
      <c r="G145" s="250">
        <v>146.21899999999999</v>
      </c>
      <c r="H145" s="249" t="s">
        <v>238</v>
      </c>
      <c r="I145" s="249" t="s">
        <v>240</v>
      </c>
      <c r="J145" s="249" t="s">
        <v>184</v>
      </c>
      <c r="K145" s="251" t="s">
        <v>185</v>
      </c>
    </row>
    <row r="146" spans="1:11">
      <c r="A146" s="252" t="s">
        <v>11</v>
      </c>
      <c r="B146" s="253" t="s">
        <v>180</v>
      </c>
      <c r="C146" s="253" t="s">
        <v>181</v>
      </c>
      <c r="D146" s="253" t="s">
        <v>14</v>
      </c>
      <c r="E146" s="253">
        <v>74</v>
      </c>
      <c r="F146" s="254">
        <v>146.21899999999999</v>
      </c>
      <c r="G146" s="254">
        <v>155</v>
      </c>
      <c r="H146" s="253" t="s">
        <v>188</v>
      </c>
      <c r="I146" s="253" t="s">
        <v>241</v>
      </c>
      <c r="J146" s="253" t="s">
        <v>184</v>
      </c>
      <c r="K146" s="255" t="s">
        <v>185</v>
      </c>
    </row>
    <row r="147" spans="1:11">
      <c r="A147" s="248" t="s">
        <v>11</v>
      </c>
      <c r="B147" s="249" t="s">
        <v>180</v>
      </c>
      <c r="C147" s="249" t="s">
        <v>181</v>
      </c>
      <c r="D147" s="249" t="s">
        <v>14</v>
      </c>
      <c r="E147" s="249">
        <v>74</v>
      </c>
      <c r="F147" s="250">
        <v>164.11600000000001</v>
      </c>
      <c r="G147" s="250">
        <v>167.09700000000001</v>
      </c>
      <c r="H147" s="249" t="s">
        <v>242</v>
      </c>
      <c r="I147" s="249" t="s">
        <v>243</v>
      </c>
      <c r="J147" s="249" t="s">
        <v>184</v>
      </c>
      <c r="K147" s="251" t="s">
        <v>185</v>
      </c>
    </row>
    <row r="148" spans="1:11">
      <c r="A148" s="252" t="s">
        <v>11</v>
      </c>
      <c r="B148" s="253" t="s">
        <v>180</v>
      </c>
      <c r="C148" s="253" t="s">
        <v>181</v>
      </c>
      <c r="D148" s="253" t="s">
        <v>14</v>
      </c>
      <c r="E148" s="253">
        <v>74</v>
      </c>
      <c r="F148" s="254">
        <v>164.11600000000001</v>
      </c>
      <c r="G148" s="254">
        <v>167.09700000000001</v>
      </c>
      <c r="H148" s="253" t="s">
        <v>242</v>
      </c>
      <c r="I148" s="253" t="s">
        <v>244</v>
      </c>
      <c r="J148" s="253" t="s">
        <v>184</v>
      </c>
      <c r="K148" s="255" t="s">
        <v>185</v>
      </c>
    </row>
    <row r="149" spans="1:11">
      <c r="A149" s="248" t="s">
        <v>11</v>
      </c>
      <c r="B149" s="249" t="s">
        <v>180</v>
      </c>
      <c r="C149" s="249" t="s">
        <v>181</v>
      </c>
      <c r="D149" s="249" t="s">
        <v>14</v>
      </c>
      <c r="E149" s="249">
        <v>74</v>
      </c>
      <c r="F149" s="250">
        <v>167.09700000000001</v>
      </c>
      <c r="G149" s="250">
        <v>177</v>
      </c>
      <c r="H149" s="249" t="s">
        <v>245</v>
      </c>
      <c r="I149" s="249" t="s">
        <v>246</v>
      </c>
      <c r="J149" s="249" t="s">
        <v>184</v>
      </c>
      <c r="K149" s="251" t="s">
        <v>185</v>
      </c>
    </row>
    <row r="150" spans="1:11">
      <c r="A150" s="252" t="s">
        <v>11</v>
      </c>
      <c r="B150" s="253" t="s">
        <v>180</v>
      </c>
      <c r="C150" s="253" t="s">
        <v>181</v>
      </c>
      <c r="D150" s="253" t="s">
        <v>14</v>
      </c>
      <c r="E150" s="253">
        <v>74</v>
      </c>
      <c r="F150" s="254">
        <v>177</v>
      </c>
      <c r="G150" s="254">
        <v>186.874</v>
      </c>
      <c r="H150" s="253" t="s">
        <v>245</v>
      </c>
      <c r="I150" s="253" t="s">
        <v>247</v>
      </c>
      <c r="J150" s="253" t="s">
        <v>184</v>
      </c>
      <c r="K150" s="255" t="s">
        <v>185</v>
      </c>
    </row>
    <row r="151" spans="1:11">
      <c r="A151" s="248" t="s">
        <v>11</v>
      </c>
      <c r="B151" s="249" t="s">
        <v>180</v>
      </c>
      <c r="C151" s="249" t="s">
        <v>181</v>
      </c>
      <c r="D151" s="249" t="s">
        <v>14</v>
      </c>
      <c r="E151" s="249">
        <v>74</v>
      </c>
      <c r="F151" s="250">
        <v>186.874</v>
      </c>
      <c r="G151" s="250">
        <v>189.96600000000001</v>
      </c>
      <c r="H151" s="249" t="s">
        <v>248</v>
      </c>
      <c r="I151" s="249" t="s">
        <v>249</v>
      </c>
      <c r="J151" s="249" t="s">
        <v>184</v>
      </c>
      <c r="K151" s="251" t="s">
        <v>185</v>
      </c>
    </row>
    <row r="152" spans="1:11">
      <c r="A152" s="252" t="s">
        <v>11</v>
      </c>
      <c r="B152" s="253" t="s">
        <v>180</v>
      </c>
      <c r="C152" s="253" t="s">
        <v>181</v>
      </c>
      <c r="D152" s="253" t="s">
        <v>14</v>
      </c>
      <c r="E152" s="253">
        <v>74</v>
      </c>
      <c r="F152" s="254">
        <v>186.874</v>
      </c>
      <c r="G152" s="254">
        <v>189.96600000000001</v>
      </c>
      <c r="H152" s="253" t="s">
        <v>248</v>
      </c>
      <c r="I152" s="253" t="s">
        <v>250</v>
      </c>
      <c r="J152" s="253" t="s">
        <v>184</v>
      </c>
      <c r="K152" s="255" t="s">
        <v>185</v>
      </c>
    </row>
    <row r="153" spans="1:11">
      <c r="A153" s="248" t="s">
        <v>11</v>
      </c>
      <c r="B153" s="249" t="s">
        <v>180</v>
      </c>
      <c r="C153" s="249" t="s">
        <v>181</v>
      </c>
      <c r="D153" s="249" t="s">
        <v>14</v>
      </c>
      <c r="E153" s="249">
        <v>74</v>
      </c>
      <c r="F153" s="250">
        <v>189.96600000000001</v>
      </c>
      <c r="G153" s="250">
        <v>201</v>
      </c>
      <c r="H153" s="249" t="s">
        <v>190</v>
      </c>
      <c r="I153" s="249" t="s">
        <v>251</v>
      </c>
      <c r="J153" s="249" t="s">
        <v>184</v>
      </c>
      <c r="K153" s="251" t="s">
        <v>185</v>
      </c>
    </row>
    <row r="154" spans="1:11">
      <c r="A154" s="252" t="s">
        <v>11</v>
      </c>
      <c r="B154" s="253" t="s">
        <v>180</v>
      </c>
      <c r="C154" s="253" t="s">
        <v>181</v>
      </c>
      <c r="D154" s="253" t="s">
        <v>14</v>
      </c>
      <c r="E154" s="253">
        <v>74</v>
      </c>
      <c r="F154" s="254">
        <v>225.24700000000001</v>
      </c>
      <c r="G154" s="254">
        <v>227.952</v>
      </c>
      <c r="H154" s="253" t="s">
        <v>252</v>
      </c>
      <c r="I154" s="253" t="s">
        <v>253</v>
      </c>
      <c r="J154" s="253" t="s">
        <v>184</v>
      </c>
      <c r="K154" s="255" t="s">
        <v>185</v>
      </c>
    </row>
    <row r="155" spans="1:11">
      <c r="A155" s="248" t="s">
        <v>11</v>
      </c>
      <c r="B155" s="249" t="s">
        <v>180</v>
      </c>
      <c r="C155" s="249" t="s">
        <v>181</v>
      </c>
      <c r="D155" s="249" t="s">
        <v>14</v>
      </c>
      <c r="E155" s="249">
        <v>74</v>
      </c>
      <c r="F155" s="250">
        <v>225.24700000000001</v>
      </c>
      <c r="G155" s="250">
        <v>227.952</v>
      </c>
      <c r="H155" s="249" t="s">
        <v>252</v>
      </c>
      <c r="I155" s="249" t="s">
        <v>254</v>
      </c>
      <c r="J155" s="249" t="s">
        <v>184</v>
      </c>
      <c r="K155" s="251" t="s">
        <v>185</v>
      </c>
    </row>
    <row r="156" spans="1:11">
      <c r="A156" s="252" t="s">
        <v>11</v>
      </c>
      <c r="B156" s="253" t="s">
        <v>180</v>
      </c>
      <c r="C156" s="253" t="s">
        <v>181</v>
      </c>
      <c r="D156" s="253" t="s">
        <v>14</v>
      </c>
      <c r="E156" s="253">
        <v>74</v>
      </c>
      <c r="F156" s="254">
        <v>227.952</v>
      </c>
      <c r="G156" s="254">
        <v>239</v>
      </c>
      <c r="H156" s="253" t="s">
        <v>255</v>
      </c>
      <c r="I156" s="253" t="s">
        <v>256</v>
      </c>
      <c r="J156" s="253" t="s">
        <v>184</v>
      </c>
      <c r="K156" s="255" t="s">
        <v>185</v>
      </c>
    </row>
    <row r="157" spans="1:11">
      <c r="A157" s="248" t="s">
        <v>11</v>
      </c>
      <c r="B157" s="249" t="s">
        <v>180</v>
      </c>
      <c r="C157" s="249" t="s">
        <v>181</v>
      </c>
      <c r="D157" s="249" t="s">
        <v>14</v>
      </c>
      <c r="E157" s="249">
        <v>74</v>
      </c>
      <c r="F157" s="250">
        <v>239</v>
      </c>
      <c r="G157" s="250">
        <v>251</v>
      </c>
      <c r="H157" s="249" t="s">
        <v>255</v>
      </c>
      <c r="I157" s="249">
        <v>239251</v>
      </c>
      <c r="J157" s="249" t="s">
        <v>184</v>
      </c>
      <c r="K157" s="251" t="s">
        <v>185</v>
      </c>
    </row>
    <row r="158" spans="1:11">
      <c r="A158" s="252" t="s">
        <v>11</v>
      </c>
      <c r="B158" s="253" t="s">
        <v>180</v>
      </c>
      <c r="C158" s="253" t="s">
        <v>181</v>
      </c>
      <c r="D158" s="253" t="s">
        <v>14</v>
      </c>
      <c r="E158" s="253">
        <v>74</v>
      </c>
      <c r="F158" s="254">
        <v>251</v>
      </c>
      <c r="G158" s="254">
        <v>262.67399999999998</v>
      </c>
      <c r="H158" s="253" t="s">
        <v>255</v>
      </c>
      <c r="I158" s="253" t="s">
        <v>257</v>
      </c>
      <c r="J158" s="253" t="s">
        <v>184</v>
      </c>
      <c r="K158" s="255" t="s">
        <v>185</v>
      </c>
    </row>
    <row r="159" spans="1:11">
      <c r="A159" s="248" t="s">
        <v>11</v>
      </c>
      <c r="B159" s="249" t="s">
        <v>180</v>
      </c>
      <c r="C159" s="249" t="s">
        <v>181</v>
      </c>
      <c r="D159" s="249" t="s">
        <v>14</v>
      </c>
      <c r="E159" s="249">
        <v>74</v>
      </c>
      <c r="F159" s="250">
        <v>262.67399999999998</v>
      </c>
      <c r="G159" s="250">
        <v>265.63200000000001</v>
      </c>
      <c r="H159" s="249" t="s">
        <v>258</v>
      </c>
      <c r="I159" s="249" t="s">
        <v>259</v>
      </c>
      <c r="J159" s="249" t="s">
        <v>184</v>
      </c>
      <c r="K159" s="251" t="s">
        <v>185</v>
      </c>
    </row>
    <row r="160" spans="1:11">
      <c r="A160" s="252" t="s">
        <v>11</v>
      </c>
      <c r="B160" s="253" t="s">
        <v>180</v>
      </c>
      <c r="C160" s="253" t="s">
        <v>181</v>
      </c>
      <c r="D160" s="253" t="s">
        <v>14</v>
      </c>
      <c r="E160" s="253">
        <v>74</v>
      </c>
      <c r="F160" s="254">
        <v>262.67399999999998</v>
      </c>
      <c r="G160" s="254">
        <v>265.63200000000001</v>
      </c>
      <c r="H160" s="253" t="s">
        <v>258</v>
      </c>
      <c r="I160" s="253" t="s">
        <v>260</v>
      </c>
      <c r="J160" s="253" t="s">
        <v>184</v>
      </c>
      <c r="K160" s="255" t="s">
        <v>185</v>
      </c>
    </row>
    <row r="161" spans="1:11">
      <c r="A161" s="248" t="s">
        <v>11</v>
      </c>
      <c r="B161" s="249" t="s">
        <v>180</v>
      </c>
      <c r="C161" s="249" t="s">
        <v>181</v>
      </c>
      <c r="D161" s="249" t="s">
        <v>14</v>
      </c>
      <c r="E161" s="249">
        <v>74</v>
      </c>
      <c r="F161" s="250">
        <v>265.63200000000001</v>
      </c>
      <c r="G161" s="250">
        <v>277</v>
      </c>
      <c r="H161" s="249" t="s">
        <v>261</v>
      </c>
      <c r="I161" s="249" t="s">
        <v>262</v>
      </c>
      <c r="J161" s="249" t="s">
        <v>184</v>
      </c>
      <c r="K161" s="251" t="s">
        <v>185</v>
      </c>
    </row>
    <row r="162" spans="1:11">
      <c r="A162" s="252" t="s">
        <v>11</v>
      </c>
      <c r="B162" s="253" t="s">
        <v>180</v>
      </c>
      <c r="C162" s="253" t="s">
        <v>181</v>
      </c>
      <c r="D162" s="253" t="s">
        <v>14</v>
      </c>
      <c r="E162" s="253">
        <v>74</v>
      </c>
      <c r="F162" s="254">
        <v>277</v>
      </c>
      <c r="G162" s="254">
        <v>287.983</v>
      </c>
      <c r="H162" s="253" t="s">
        <v>261</v>
      </c>
      <c r="I162" s="253" t="s">
        <v>263</v>
      </c>
      <c r="J162" s="253" t="s">
        <v>184</v>
      </c>
      <c r="K162" s="255" t="s">
        <v>185</v>
      </c>
    </row>
    <row r="163" spans="1:11">
      <c r="A163" s="248" t="s">
        <v>11</v>
      </c>
      <c r="B163" s="249" t="s">
        <v>180</v>
      </c>
      <c r="C163" s="249" t="s">
        <v>181</v>
      </c>
      <c r="D163" s="249" t="s">
        <v>14</v>
      </c>
      <c r="E163" s="249">
        <v>74</v>
      </c>
      <c r="F163" s="250">
        <v>287.983</v>
      </c>
      <c r="G163" s="250">
        <v>290.75099999999998</v>
      </c>
      <c r="H163" s="249" t="s">
        <v>264</v>
      </c>
      <c r="I163" s="249" t="s">
        <v>265</v>
      </c>
      <c r="J163" s="249" t="s">
        <v>184</v>
      </c>
      <c r="K163" s="251" t="s">
        <v>185</v>
      </c>
    </row>
    <row r="164" spans="1:11">
      <c r="A164" s="252" t="s">
        <v>11</v>
      </c>
      <c r="B164" s="253" t="s">
        <v>180</v>
      </c>
      <c r="C164" s="253" t="s">
        <v>181</v>
      </c>
      <c r="D164" s="253" t="s">
        <v>14</v>
      </c>
      <c r="E164" s="253">
        <v>74</v>
      </c>
      <c r="F164" s="254">
        <v>287.983</v>
      </c>
      <c r="G164" s="254">
        <v>290.75099999999998</v>
      </c>
      <c r="H164" s="253" t="s">
        <v>264</v>
      </c>
      <c r="I164" s="253" t="s">
        <v>266</v>
      </c>
      <c r="J164" s="253" t="s">
        <v>184</v>
      </c>
      <c r="K164" s="255" t="s">
        <v>185</v>
      </c>
    </row>
    <row r="165" spans="1:11">
      <c r="A165" s="248" t="s">
        <v>11</v>
      </c>
      <c r="B165" s="249" t="s">
        <v>267</v>
      </c>
      <c r="C165" s="249" t="s">
        <v>268</v>
      </c>
      <c r="D165" s="249" t="s">
        <v>85</v>
      </c>
      <c r="E165" s="249">
        <v>102</v>
      </c>
      <c r="F165" s="250">
        <v>6.3E-2</v>
      </c>
      <c r="G165" s="250">
        <v>1.901</v>
      </c>
      <c r="H165" s="249" t="s">
        <v>269</v>
      </c>
      <c r="I165" s="249" t="s">
        <v>270</v>
      </c>
      <c r="J165" s="249" t="s">
        <v>271</v>
      </c>
      <c r="K165" s="251" t="s">
        <v>272</v>
      </c>
    </row>
    <row r="166" spans="1:11">
      <c r="A166" s="252" t="s">
        <v>11</v>
      </c>
      <c r="B166" s="253" t="s">
        <v>267</v>
      </c>
      <c r="C166" s="253" t="s">
        <v>268</v>
      </c>
      <c r="D166" s="253" t="s">
        <v>85</v>
      </c>
      <c r="E166" s="253">
        <v>102</v>
      </c>
      <c r="F166" s="254">
        <v>6.3E-2</v>
      </c>
      <c r="G166" s="254">
        <v>1.901</v>
      </c>
      <c r="H166" s="253" t="s">
        <v>269</v>
      </c>
      <c r="I166" s="253" t="s">
        <v>273</v>
      </c>
      <c r="J166" s="253" t="s">
        <v>271</v>
      </c>
      <c r="K166" s="255" t="s">
        <v>272</v>
      </c>
    </row>
    <row r="167" spans="1:11">
      <c r="A167" s="248" t="s">
        <v>11</v>
      </c>
      <c r="B167" s="249" t="s">
        <v>267</v>
      </c>
      <c r="C167" s="249" t="s">
        <v>268</v>
      </c>
      <c r="D167" s="249" t="s">
        <v>85</v>
      </c>
      <c r="E167" s="249">
        <v>102</v>
      </c>
      <c r="F167" s="250">
        <v>1.901</v>
      </c>
      <c r="G167" s="250">
        <v>44.243000000000002</v>
      </c>
      <c r="H167" s="249" t="s">
        <v>274</v>
      </c>
      <c r="I167" s="249" t="s">
        <v>275</v>
      </c>
      <c r="J167" s="249" t="s">
        <v>271</v>
      </c>
      <c r="K167" s="251" t="s">
        <v>272</v>
      </c>
    </row>
    <row r="168" spans="1:11">
      <c r="A168" s="252" t="s">
        <v>11</v>
      </c>
      <c r="B168" s="253" t="s">
        <v>267</v>
      </c>
      <c r="C168" s="253" t="s">
        <v>268</v>
      </c>
      <c r="D168" s="253" t="s">
        <v>85</v>
      </c>
      <c r="E168" s="253">
        <v>102</v>
      </c>
      <c r="F168" s="254">
        <v>44.243000000000002</v>
      </c>
      <c r="G168" s="254">
        <v>46.752000000000002</v>
      </c>
      <c r="H168" s="253" t="s">
        <v>276</v>
      </c>
      <c r="I168" s="253" t="s">
        <v>277</v>
      </c>
      <c r="J168" s="253" t="s">
        <v>271</v>
      </c>
      <c r="K168" s="255" t="s">
        <v>272</v>
      </c>
    </row>
    <row r="169" spans="1:11">
      <c r="A169" s="248" t="s">
        <v>11</v>
      </c>
      <c r="B169" s="249" t="s">
        <v>267</v>
      </c>
      <c r="C169" s="249" t="s">
        <v>268</v>
      </c>
      <c r="D169" s="249" t="s">
        <v>85</v>
      </c>
      <c r="E169" s="249">
        <v>102</v>
      </c>
      <c r="F169" s="250">
        <v>46.752000000000002</v>
      </c>
      <c r="G169" s="250">
        <v>50.84</v>
      </c>
      <c r="H169" s="249" t="s">
        <v>278</v>
      </c>
      <c r="I169" s="249" t="s">
        <v>279</v>
      </c>
      <c r="J169" s="249" t="s">
        <v>271</v>
      </c>
      <c r="K169" s="251" t="s">
        <v>272</v>
      </c>
    </row>
    <row r="170" spans="1:11">
      <c r="A170" s="252" t="s">
        <v>11</v>
      </c>
      <c r="B170" s="253" t="s">
        <v>267</v>
      </c>
      <c r="C170" s="253" t="s">
        <v>268</v>
      </c>
      <c r="D170" s="253" t="s">
        <v>85</v>
      </c>
      <c r="E170" s="253">
        <v>102</v>
      </c>
      <c r="F170" s="254">
        <v>50.84</v>
      </c>
      <c r="G170" s="254">
        <v>52.296999999999997</v>
      </c>
      <c r="H170" s="253" t="s">
        <v>280</v>
      </c>
      <c r="I170" s="253" t="s">
        <v>281</v>
      </c>
      <c r="J170" s="253" t="s">
        <v>271</v>
      </c>
      <c r="K170" s="255" t="s">
        <v>272</v>
      </c>
    </row>
    <row r="171" spans="1:11">
      <c r="A171" s="248" t="s">
        <v>11</v>
      </c>
      <c r="B171" s="249" t="s">
        <v>267</v>
      </c>
      <c r="C171" s="249" t="s">
        <v>268</v>
      </c>
      <c r="D171" s="249" t="s">
        <v>85</v>
      </c>
      <c r="E171" s="249">
        <v>103</v>
      </c>
      <c r="F171" s="250">
        <v>1524.9829999999999</v>
      </c>
      <c r="G171" s="250">
        <v>1527.52</v>
      </c>
      <c r="H171" s="249" t="s">
        <v>282</v>
      </c>
      <c r="I171" s="249" t="s">
        <v>283</v>
      </c>
      <c r="J171" s="249" t="s">
        <v>284</v>
      </c>
      <c r="K171" s="251" t="s">
        <v>272</v>
      </c>
    </row>
    <row r="172" spans="1:11">
      <c r="A172" s="252" t="s">
        <v>11</v>
      </c>
      <c r="B172" s="253" t="s">
        <v>267</v>
      </c>
      <c r="C172" s="253" t="s">
        <v>268</v>
      </c>
      <c r="D172" s="253" t="s">
        <v>85</v>
      </c>
      <c r="E172" s="253">
        <v>103</v>
      </c>
      <c r="F172" s="254">
        <v>1525.184</v>
      </c>
      <c r="G172" s="254">
        <v>1527.52</v>
      </c>
      <c r="H172" s="253" t="s">
        <v>282</v>
      </c>
      <c r="I172" s="253" t="s">
        <v>285</v>
      </c>
      <c r="J172" s="253" t="s">
        <v>284</v>
      </c>
      <c r="K172" s="255" t="s">
        <v>272</v>
      </c>
    </row>
    <row r="173" spans="1:11">
      <c r="A173" s="248" t="s">
        <v>11</v>
      </c>
      <c r="B173" s="249" t="s">
        <v>267</v>
      </c>
      <c r="C173" s="249" t="s">
        <v>268</v>
      </c>
      <c r="D173" s="249" t="s">
        <v>85</v>
      </c>
      <c r="E173" s="249">
        <v>103</v>
      </c>
      <c r="F173" s="250">
        <v>1527.52</v>
      </c>
      <c r="G173" s="250">
        <v>1538.921</v>
      </c>
      <c r="H173" s="249" t="s">
        <v>286</v>
      </c>
      <c r="I173" s="249" t="s">
        <v>287</v>
      </c>
      <c r="J173" s="249" t="s">
        <v>284</v>
      </c>
      <c r="K173" s="251" t="s">
        <v>272</v>
      </c>
    </row>
    <row r="174" spans="1:11">
      <c r="A174" s="252" t="s">
        <v>11</v>
      </c>
      <c r="B174" s="253" t="s">
        <v>267</v>
      </c>
      <c r="C174" s="253" t="s">
        <v>268</v>
      </c>
      <c r="D174" s="253" t="s">
        <v>85</v>
      </c>
      <c r="E174" s="253">
        <v>103</v>
      </c>
      <c r="F174" s="254">
        <v>1538.921</v>
      </c>
      <c r="G174" s="254">
        <v>1541.0340000000001</v>
      </c>
      <c r="H174" s="253" t="s">
        <v>288</v>
      </c>
      <c r="I174" s="253" t="s">
        <v>289</v>
      </c>
      <c r="J174" s="253" t="s">
        <v>284</v>
      </c>
      <c r="K174" s="255" t="s">
        <v>272</v>
      </c>
    </row>
    <row r="175" spans="1:11">
      <c r="A175" s="248" t="s">
        <v>11</v>
      </c>
      <c r="B175" s="249" t="s">
        <v>267</v>
      </c>
      <c r="C175" s="249" t="s">
        <v>268</v>
      </c>
      <c r="D175" s="249" t="s">
        <v>85</v>
      </c>
      <c r="E175" s="249">
        <v>103</v>
      </c>
      <c r="F175" s="250">
        <v>1541.0340000000001</v>
      </c>
      <c r="G175" s="250">
        <v>1585.672</v>
      </c>
      <c r="H175" s="249" t="s">
        <v>290</v>
      </c>
      <c r="I175" s="249" t="s">
        <v>291</v>
      </c>
      <c r="J175" s="249" t="s">
        <v>284</v>
      </c>
      <c r="K175" s="251" t="s">
        <v>272</v>
      </c>
    </row>
    <row r="176" spans="1:11">
      <c r="A176" s="252" t="s">
        <v>11</v>
      </c>
      <c r="B176" s="253" t="s">
        <v>267</v>
      </c>
      <c r="C176" s="253" t="s">
        <v>268</v>
      </c>
      <c r="D176" s="253" t="s">
        <v>85</v>
      </c>
      <c r="E176" s="253">
        <v>103</v>
      </c>
      <c r="F176" s="254">
        <v>1585.672</v>
      </c>
      <c r="G176" s="254">
        <v>1587.8</v>
      </c>
      <c r="H176" s="253" t="s">
        <v>292</v>
      </c>
      <c r="I176" s="253" t="s">
        <v>293</v>
      </c>
      <c r="J176" s="253" t="s">
        <v>284</v>
      </c>
      <c r="K176" s="255" t="s">
        <v>272</v>
      </c>
    </row>
    <row r="177" spans="1:11">
      <c r="A177" s="248" t="s">
        <v>11</v>
      </c>
      <c r="B177" s="249" t="s">
        <v>267</v>
      </c>
      <c r="C177" s="249" t="s">
        <v>268</v>
      </c>
      <c r="D177" s="249" t="s">
        <v>85</v>
      </c>
      <c r="E177" s="249">
        <v>103</v>
      </c>
      <c r="F177" s="250">
        <v>1585.672</v>
      </c>
      <c r="G177" s="250">
        <v>1587.8</v>
      </c>
      <c r="H177" s="249" t="s">
        <v>292</v>
      </c>
      <c r="I177" s="249" t="s">
        <v>294</v>
      </c>
      <c r="J177" s="249" t="s">
        <v>284</v>
      </c>
      <c r="K177" s="251" t="s">
        <v>272</v>
      </c>
    </row>
    <row r="178" spans="1:11">
      <c r="A178" s="252" t="s">
        <v>11</v>
      </c>
      <c r="B178" s="253" t="s">
        <v>267</v>
      </c>
      <c r="C178" s="253" t="s">
        <v>268</v>
      </c>
      <c r="D178" s="253" t="s">
        <v>85</v>
      </c>
      <c r="E178" s="253">
        <v>103</v>
      </c>
      <c r="F178" s="254">
        <v>1587.8</v>
      </c>
      <c r="G178" s="254">
        <v>1643.8</v>
      </c>
      <c r="H178" s="253" t="s">
        <v>295</v>
      </c>
      <c r="I178" s="253" t="s">
        <v>296</v>
      </c>
      <c r="J178" s="253" t="s">
        <v>284</v>
      </c>
      <c r="K178" s="255" t="s">
        <v>272</v>
      </c>
    </row>
    <row r="179" spans="1:11">
      <c r="A179" s="248" t="s">
        <v>11</v>
      </c>
      <c r="B179" s="249" t="s">
        <v>267</v>
      </c>
      <c r="C179" s="249" t="s">
        <v>268</v>
      </c>
      <c r="D179" s="249" t="s">
        <v>85</v>
      </c>
      <c r="E179" s="249">
        <v>103</v>
      </c>
      <c r="F179" s="250">
        <v>1643.8</v>
      </c>
      <c r="G179" s="250">
        <v>1645.895</v>
      </c>
      <c r="H179" s="249" t="s">
        <v>297</v>
      </c>
      <c r="I179" s="249" t="s">
        <v>298</v>
      </c>
      <c r="J179" s="249" t="s">
        <v>284</v>
      </c>
      <c r="K179" s="251" t="s">
        <v>272</v>
      </c>
    </row>
    <row r="180" spans="1:11">
      <c r="A180" s="252" t="s">
        <v>11</v>
      </c>
      <c r="B180" s="253" t="s">
        <v>267</v>
      </c>
      <c r="C180" s="253" t="s">
        <v>268</v>
      </c>
      <c r="D180" s="253" t="s">
        <v>85</v>
      </c>
      <c r="E180" s="253">
        <v>103</v>
      </c>
      <c r="F180" s="254">
        <v>1643.8</v>
      </c>
      <c r="G180" s="254">
        <v>1645.895</v>
      </c>
      <c r="H180" s="253" t="s">
        <v>297</v>
      </c>
      <c r="I180" s="253" t="s">
        <v>299</v>
      </c>
      <c r="J180" s="253" t="s">
        <v>284</v>
      </c>
      <c r="K180" s="255" t="s">
        <v>272</v>
      </c>
    </row>
    <row r="181" spans="1:11">
      <c r="A181" s="248" t="s">
        <v>11</v>
      </c>
      <c r="B181" s="249" t="s">
        <v>267</v>
      </c>
      <c r="C181" s="249" t="s">
        <v>268</v>
      </c>
      <c r="D181" s="249" t="s">
        <v>85</v>
      </c>
      <c r="E181" s="249">
        <v>103</v>
      </c>
      <c r="F181" s="250">
        <v>1645.895</v>
      </c>
      <c r="G181" s="250">
        <v>1724.2860000000001</v>
      </c>
      <c r="H181" s="249" t="s">
        <v>300</v>
      </c>
      <c r="I181" s="249" t="s">
        <v>301</v>
      </c>
      <c r="J181" s="249" t="s">
        <v>284</v>
      </c>
      <c r="K181" s="251" t="s">
        <v>272</v>
      </c>
    </row>
    <row r="182" spans="1:11">
      <c r="A182" s="252" t="s">
        <v>11</v>
      </c>
      <c r="B182" s="253" t="s">
        <v>267</v>
      </c>
      <c r="C182" s="253" t="s">
        <v>268</v>
      </c>
      <c r="D182" s="253" t="s">
        <v>85</v>
      </c>
      <c r="E182" s="253">
        <v>103</v>
      </c>
      <c r="F182" s="254">
        <v>1724.2860000000001</v>
      </c>
      <c r="G182" s="254">
        <v>1726.242</v>
      </c>
      <c r="H182" s="253" t="s">
        <v>302</v>
      </c>
      <c r="I182" s="253" t="s">
        <v>303</v>
      </c>
      <c r="J182" s="253" t="s">
        <v>284</v>
      </c>
      <c r="K182" s="255" t="s">
        <v>272</v>
      </c>
    </row>
    <row r="183" spans="1:11">
      <c r="A183" s="248" t="s">
        <v>11</v>
      </c>
      <c r="B183" s="249" t="s">
        <v>267</v>
      </c>
      <c r="C183" s="249" t="s">
        <v>268</v>
      </c>
      <c r="D183" s="249" t="s">
        <v>85</v>
      </c>
      <c r="E183" s="249">
        <v>103</v>
      </c>
      <c r="F183" s="250">
        <v>1724.2860000000001</v>
      </c>
      <c r="G183" s="250">
        <v>1726.242</v>
      </c>
      <c r="H183" s="249" t="s">
        <v>302</v>
      </c>
      <c r="I183" s="249" t="s">
        <v>304</v>
      </c>
      <c r="J183" s="249" t="s">
        <v>284</v>
      </c>
      <c r="K183" s="251" t="s">
        <v>272</v>
      </c>
    </row>
    <row r="184" spans="1:11">
      <c r="A184" s="252" t="s">
        <v>11</v>
      </c>
      <c r="B184" s="253" t="s">
        <v>267</v>
      </c>
      <c r="C184" s="253" t="s">
        <v>268</v>
      </c>
      <c r="D184" s="253" t="s">
        <v>85</v>
      </c>
      <c r="E184" s="253">
        <v>103</v>
      </c>
      <c r="F184" s="254">
        <v>1726.242</v>
      </c>
      <c r="G184" s="254">
        <v>1803.5129999999999</v>
      </c>
      <c r="H184" s="253" t="s">
        <v>305</v>
      </c>
      <c r="I184" s="253" t="s">
        <v>306</v>
      </c>
      <c r="J184" s="253" t="s">
        <v>284</v>
      </c>
      <c r="K184" s="255" t="s">
        <v>272</v>
      </c>
    </row>
    <row r="185" spans="1:11">
      <c r="A185" s="248" t="s">
        <v>11</v>
      </c>
      <c r="B185" s="249" t="s">
        <v>267</v>
      </c>
      <c r="C185" s="249" t="s">
        <v>268</v>
      </c>
      <c r="D185" s="249" t="s">
        <v>85</v>
      </c>
      <c r="E185" s="249">
        <v>103</v>
      </c>
      <c r="F185" s="250">
        <v>1803.5129999999999</v>
      </c>
      <c r="G185" s="250">
        <v>1806.6489999999999</v>
      </c>
      <c r="H185" s="249" t="s">
        <v>307</v>
      </c>
      <c r="I185" s="249" t="s">
        <v>308</v>
      </c>
      <c r="J185" s="249" t="s">
        <v>284</v>
      </c>
      <c r="K185" s="251" t="s">
        <v>272</v>
      </c>
    </row>
    <row r="186" spans="1:11">
      <c r="A186" s="252" t="s">
        <v>11</v>
      </c>
      <c r="B186" s="253" t="s">
        <v>267</v>
      </c>
      <c r="C186" s="253" t="s">
        <v>268</v>
      </c>
      <c r="D186" s="253" t="s">
        <v>85</v>
      </c>
      <c r="E186" s="253">
        <v>103</v>
      </c>
      <c r="F186" s="254">
        <v>1803.5129999999999</v>
      </c>
      <c r="G186" s="254">
        <v>1806.6489999999999</v>
      </c>
      <c r="H186" s="253" t="s">
        <v>307</v>
      </c>
      <c r="I186" s="253" t="s">
        <v>309</v>
      </c>
      <c r="J186" s="253" t="s">
        <v>284</v>
      </c>
      <c r="K186" s="255" t="s">
        <v>272</v>
      </c>
    </row>
    <row r="187" spans="1:11">
      <c r="A187" s="248" t="s">
        <v>11</v>
      </c>
      <c r="B187" s="249" t="s">
        <v>267</v>
      </c>
      <c r="C187" s="249" t="s">
        <v>268</v>
      </c>
      <c r="D187" s="249" t="s">
        <v>85</v>
      </c>
      <c r="E187" s="249">
        <v>103</v>
      </c>
      <c r="F187" s="250">
        <v>1806.6489999999999</v>
      </c>
      <c r="G187" s="250">
        <v>1813.345</v>
      </c>
      <c r="H187" s="249" t="s">
        <v>310</v>
      </c>
      <c r="I187" s="249" t="s">
        <v>311</v>
      </c>
      <c r="J187" s="249" t="s">
        <v>284</v>
      </c>
      <c r="K187" s="251" t="s">
        <v>272</v>
      </c>
    </row>
    <row r="188" spans="1:11">
      <c r="A188" s="252" t="s">
        <v>11</v>
      </c>
      <c r="B188" s="253" t="s">
        <v>267</v>
      </c>
      <c r="C188" s="253" t="s">
        <v>268</v>
      </c>
      <c r="D188" s="253" t="s">
        <v>85</v>
      </c>
      <c r="E188" s="253">
        <v>103</v>
      </c>
      <c r="F188" s="254">
        <v>1813.345</v>
      </c>
      <c r="G188" s="254">
        <v>1822.8620000000001</v>
      </c>
      <c r="H188" s="253" t="s">
        <v>312</v>
      </c>
      <c r="I188" s="253" t="s">
        <v>313</v>
      </c>
      <c r="J188" s="253" t="s">
        <v>284</v>
      </c>
      <c r="K188" s="255" t="s">
        <v>272</v>
      </c>
    </row>
    <row r="189" spans="1:11">
      <c r="A189" s="248" t="s">
        <v>11</v>
      </c>
      <c r="B189" s="249" t="s">
        <v>314</v>
      </c>
      <c r="C189" s="249" t="s">
        <v>315</v>
      </c>
      <c r="D189" s="249" t="s">
        <v>85</v>
      </c>
      <c r="E189" s="249">
        <v>103</v>
      </c>
      <c r="F189" s="250">
        <v>1822.8620000000001</v>
      </c>
      <c r="G189" s="250">
        <v>1825.5909999999999</v>
      </c>
      <c r="H189" s="249" t="s">
        <v>316</v>
      </c>
      <c r="I189" s="249" t="s">
        <v>317</v>
      </c>
      <c r="J189" s="249" t="s">
        <v>284</v>
      </c>
      <c r="K189" s="251" t="s">
        <v>318</v>
      </c>
    </row>
    <row r="190" spans="1:11">
      <c r="A190" s="252" t="s">
        <v>11</v>
      </c>
      <c r="B190" s="253" t="s">
        <v>314</v>
      </c>
      <c r="C190" s="253" t="s">
        <v>315</v>
      </c>
      <c r="D190" s="253" t="s">
        <v>85</v>
      </c>
      <c r="E190" s="253">
        <v>103</v>
      </c>
      <c r="F190" s="254">
        <v>1822.8620000000001</v>
      </c>
      <c r="G190" s="254">
        <v>1825.5909999999999</v>
      </c>
      <c r="H190" s="253" t="s">
        <v>316</v>
      </c>
      <c r="I190" s="253" t="s">
        <v>319</v>
      </c>
      <c r="J190" s="253" t="s">
        <v>284</v>
      </c>
      <c r="K190" s="255" t="s">
        <v>318</v>
      </c>
    </row>
    <row r="191" spans="1:11">
      <c r="A191" s="248" t="s">
        <v>11</v>
      </c>
      <c r="B191" s="249" t="s">
        <v>314</v>
      </c>
      <c r="C191" s="249" t="s">
        <v>315</v>
      </c>
      <c r="D191" s="249" t="s">
        <v>85</v>
      </c>
      <c r="E191" s="249">
        <v>103</v>
      </c>
      <c r="F191" s="250">
        <v>1825.5909999999999</v>
      </c>
      <c r="G191" s="250">
        <v>1850.855</v>
      </c>
      <c r="H191" s="249" t="s">
        <v>320</v>
      </c>
      <c r="I191" s="249" t="s">
        <v>321</v>
      </c>
      <c r="J191" s="249" t="s">
        <v>284</v>
      </c>
      <c r="K191" s="251" t="s">
        <v>318</v>
      </c>
    </row>
    <row r="192" spans="1:11">
      <c r="A192" s="252" t="s">
        <v>11</v>
      </c>
      <c r="B192" s="253" t="s">
        <v>314</v>
      </c>
      <c r="C192" s="253" t="s">
        <v>315</v>
      </c>
      <c r="D192" s="253" t="s">
        <v>85</v>
      </c>
      <c r="E192" s="253">
        <v>103</v>
      </c>
      <c r="F192" s="254">
        <v>1850.855</v>
      </c>
      <c r="G192" s="254">
        <v>1854.0170000000001</v>
      </c>
      <c r="H192" s="253" t="s">
        <v>322</v>
      </c>
      <c r="I192" s="253" t="s">
        <v>323</v>
      </c>
      <c r="J192" s="253" t="s">
        <v>284</v>
      </c>
      <c r="K192" s="255" t="s">
        <v>318</v>
      </c>
    </row>
    <row r="193" spans="1:11">
      <c r="A193" s="248" t="s">
        <v>11</v>
      </c>
      <c r="B193" s="249" t="s">
        <v>314</v>
      </c>
      <c r="C193" s="249" t="s">
        <v>315</v>
      </c>
      <c r="D193" s="249" t="s">
        <v>85</v>
      </c>
      <c r="E193" s="249">
        <v>103</v>
      </c>
      <c r="F193" s="250">
        <v>1850.855</v>
      </c>
      <c r="G193" s="250">
        <v>1854.0170000000001</v>
      </c>
      <c r="H193" s="249" t="s">
        <v>322</v>
      </c>
      <c r="I193" s="249" t="s">
        <v>324</v>
      </c>
      <c r="J193" s="249" t="s">
        <v>284</v>
      </c>
      <c r="K193" s="251" t="s">
        <v>318</v>
      </c>
    </row>
    <row r="194" spans="1:11">
      <c r="A194" s="252" t="s">
        <v>11</v>
      </c>
      <c r="B194" s="253" t="s">
        <v>314</v>
      </c>
      <c r="C194" s="253" t="s">
        <v>315</v>
      </c>
      <c r="D194" s="253" t="s">
        <v>85</v>
      </c>
      <c r="E194" s="253">
        <v>103</v>
      </c>
      <c r="F194" s="254">
        <v>1854.0170000000001</v>
      </c>
      <c r="G194" s="254">
        <v>1892.068</v>
      </c>
      <c r="H194" s="253" t="s">
        <v>325</v>
      </c>
      <c r="I194" s="253" t="s">
        <v>326</v>
      </c>
      <c r="J194" s="253" t="s">
        <v>284</v>
      </c>
      <c r="K194" s="255" t="s">
        <v>318</v>
      </c>
    </row>
    <row r="195" spans="1:11">
      <c r="A195" s="248" t="s">
        <v>11</v>
      </c>
      <c r="B195" s="249" t="s">
        <v>314</v>
      </c>
      <c r="C195" s="249" t="s">
        <v>315</v>
      </c>
      <c r="D195" s="249" t="s">
        <v>85</v>
      </c>
      <c r="E195" s="249">
        <v>103</v>
      </c>
      <c r="F195" s="250">
        <v>1892.068</v>
      </c>
      <c r="G195" s="250">
        <v>1894.85</v>
      </c>
      <c r="H195" s="249" t="s">
        <v>327</v>
      </c>
      <c r="I195" s="249" t="s">
        <v>328</v>
      </c>
      <c r="J195" s="249" t="s">
        <v>284</v>
      </c>
      <c r="K195" s="251" t="s">
        <v>318</v>
      </c>
    </row>
    <row r="196" spans="1:11">
      <c r="A196" s="252" t="s">
        <v>11</v>
      </c>
      <c r="B196" s="253" t="s">
        <v>314</v>
      </c>
      <c r="C196" s="253" t="s">
        <v>315</v>
      </c>
      <c r="D196" s="253" t="s">
        <v>85</v>
      </c>
      <c r="E196" s="253">
        <v>103</v>
      </c>
      <c r="F196" s="254">
        <v>1892.068</v>
      </c>
      <c r="G196" s="254">
        <v>1894.85</v>
      </c>
      <c r="H196" s="253" t="s">
        <v>327</v>
      </c>
      <c r="I196" s="253" t="s">
        <v>329</v>
      </c>
      <c r="J196" s="253" t="s">
        <v>284</v>
      </c>
      <c r="K196" s="255" t="s">
        <v>318</v>
      </c>
    </row>
    <row r="197" spans="1:11">
      <c r="A197" s="248" t="s">
        <v>11</v>
      </c>
      <c r="B197" s="249" t="s">
        <v>314</v>
      </c>
      <c r="C197" s="249" t="s">
        <v>315</v>
      </c>
      <c r="D197" s="249" t="s">
        <v>85</v>
      </c>
      <c r="E197" s="249">
        <v>103</v>
      </c>
      <c r="F197" s="250">
        <v>1894.85</v>
      </c>
      <c r="G197" s="250">
        <v>1934.7660000000001</v>
      </c>
      <c r="H197" s="249" t="s">
        <v>330</v>
      </c>
      <c r="I197" s="249" t="s">
        <v>331</v>
      </c>
      <c r="J197" s="249" t="s">
        <v>284</v>
      </c>
      <c r="K197" s="251" t="s">
        <v>318</v>
      </c>
    </row>
    <row r="198" spans="1:11">
      <c r="A198" s="252" t="s">
        <v>11</v>
      </c>
      <c r="B198" s="253" t="s">
        <v>314</v>
      </c>
      <c r="C198" s="253" t="s">
        <v>315</v>
      </c>
      <c r="D198" s="253" t="s">
        <v>85</v>
      </c>
      <c r="E198" s="253">
        <v>103</v>
      </c>
      <c r="F198" s="254">
        <v>1934.7660000000001</v>
      </c>
      <c r="G198" s="254">
        <v>1937.5050000000001</v>
      </c>
      <c r="H198" s="253" t="s">
        <v>332</v>
      </c>
      <c r="I198" s="253" t="s">
        <v>333</v>
      </c>
      <c r="J198" s="253" t="s">
        <v>284</v>
      </c>
      <c r="K198" s="255" t="s">
        <v>318</v>
      </c>
    </row>
    <row r="199" spans="1:11">
      <c r="A199" s="248" t="s">
        <v>11</v>
      </c>
      <c r="B199" s="249" t="s">
        <v>314</v>
      </c>
      <c r="C199" s="249" t="s">
        <v>315</v>
      </c>
      <c r="D199" s="249" t="s">
        <v>85</v>
      </c>
      <c r="E199" s="249">
        <v>103</v>
      </c>
      <c r="F199" s="250">
        <v>1934.7660000000001</v>
      </c>
      <c r="G199" s="250">
        <v>1937.5050000000001</v>
      </c>
      <c r="H199" s="249" t="s">
        <v>332</v>
      </c>
      <c r="I199" s="249" t="s">
        <v>334</v>
      </c>
      <c r="J199" s="249" t="s">
        <v>284</v>
      </c>
      <c r="K199" s="251" t="s">
        <v>318</v>
      </c>
    </row>
    <row r="200" spans="1:11">
      <c r="A200" s="252" t="s">
        <v>11</v>
      </c>
      <c r="B200" s="253" t="s">
        <v>314</v>
      </c>
      <c r="C200" s="253" t="s">
        <v>315</v>
      </c>
      <c r="D200" s="253" t="s">
        <v>85</v>
      </c>
      <c r="E200" s="253">
        <v>103</v>
      </c>
      <c r="F200" s="254">
        <v>1937.5050000000001</v>
      </c>
      <c r="G200" s="254">
        <v>1983.4059999999999</v>
      </c>
      <c r="H200" s="253" t="s">
        <v>335</v>
      </c>
      <c r="I200" s="253" t="s">
        <v>336</v>
      </c>
      <c r="J200" s="253" t="s">
        <v>284</v>
      </c>
      <c r="K200" s="255" t="s">
        <v>318</v>
      </c>
    </row>
    <row r="201" spans="1:11">
      <c r="A201" s="248" t="s">
        <v>11</v>
      </c>
      <c r="B201" s="249" t="s">
        <v>314</v>
      </c>
      <c r="C201" s="249" t="s">
        <v>315</v>
      </c>
      <c r="D201" s="249" t="s">
        <v>85</v>
      </c>
      <c r="E201" s="249">
        <v>103</v>
      </c>
      <c r="F201" s="250">
        <v>1983.4059999999999</v>
      </c>
      <c r="G201" s="250">
        <v>1986.088</v>
      </c>
      <c r="H201" s="249" t="s">
        <v>337</v>
      </c>
      <c r="I201" s="249" t="s">
        <v>338</v>
      </c>
      <c r="J201" s="249" t="s">
        <v>284</v>
      </c>
      <c r="K201" s="251" t="s">
        <v>318</v>
      </c>
    </row>
    <row r="202" spans="1:11">
      <c r="A202" s="252" t="s">
        <v>11</v>
      </c>
      <c r="B202" s="253" t="s">
        <v>314</v>
      </c>
      <c r="C202" s="253" t="s">
        <v>315</v>
      </c>
      <c r="D202" s="253" t="s">
        <v>85</v>
      </c>
      <c r="E202" s="253">
        <v>103</v>
      </c>
      <c r="F202" s="254">
        <v>1983.4059999999999</v>
      </c>
      <c r="G202" s="254">
        <v>1986.088</v>
      </c>
      <c r="H202" s="253" t="s">
        <v>337</v>
      </c>
      <c r="I202" s="253" t="s">
        <v>339</v>
      </c>
      <c r="J202" s="253" t="s">
        <v>284</v>
      </c>
      <c r="K202" s="255" t="s">
        <v>318</v>
      </c>
    </row>
    <row r="203" spans="1:11">
      <c r="A203" s="248" t="s">
        <v>11</v>
      </c>
      <c r="B203" s="249" t="s">
        <v>314</v>
      </c>
      <c r="C203" s="249" t="s">
        <v>315</v>
      </c>
      <c r="D203" s="249" t="s">
        <v>85</v>
      </c>
      <c r="E203" s="249">
        <v>103</v>
      </c>
      <c r="F203" s="250">
        <v>1986.088</v>
      </c>
      <c r="G203" s="250">
        <v>2018</v>
      </c>
      <c r="H203" s="249" t="s">
        <v>340</v>
      </c>
      <c r="I203" s="249" t="s">
        <v>341</v>
      </c>
      <c r="J203" s="249" t="s">
        <v>284</v>
      </c>
      <c r="K203" s="251" t="s">
        <v>318</v>
      </c>
    </row>
    <row r="204" spans="1:11">
      <c r="A204" s="252" t="s">
        <v>11</v>
      </c>
      <c r="B204" s="253" t="s">
        <v>314</v>
      </c>
      <c r="C204" s="253" t="s">
        <v>315</v>
      </c>
      <c r="D204" s="253" t="s">
        <v>85</v>
      </c>
      <c r="E204" s="253">
        <v>103</v>
      </c>
      <c r="F204" s="254">
        <v>2018</v>
      </c>
      <c r="G204" s="254">
        <v>2027.47</v>
      </c>
      <c r="H204" s="253" t="s">
        <v>342</v>
      </c>
      <c r="I204" s="253" t="s">
        <v>343</v>
      </c>
      <c r="J204" s="253" t="s">
        <v>284</v>
      </c>
      <c r="K204" s="255" t="s">
        <v>318</v>
      </c>
    </row>
    <row r="205" spans="1:11">
      <c r="A205" s="248" t="s">
        <v>11</v>
      </c>
      <c r="B205" s="249" t="s">
        <v>314</v>
      </c>
      <c r="C205" s="249" t="s">
        <v>315</v>
      </c>
      <c r="D205" s="249" t="s">
        <v>85</v>
      </c>
      <c r="E205" s="249">
        <v>103</v>
      </c>
      <c r="F205" s="250">
        <v>2027.47</v>
      </c>
      <c r="G205" s="250">
        <v>2030.586</v>
      </c>
      <c r="H205" s="249" t="s">
        <v>344</v>
      </c>
      <c r="I205" s="249" t="s">
        <v>345</v>
      </c>
      <c r="J205" s="249" t="s">
        <v>284</v>
      </c>
      <c r="K205" s="251" t="s">
        <v>318</v>
      </c>
    </row>
    <row r="206" spans="1:11">
      <c r="A206" s="252" t="s">
        <v>11</v>
      </c>
      <c r="B206" s="253" t="s">
        <v>314</v>
      </c>
      <c r="C206" s="253" t="s">
        <v>315</v>
      </c>
      <c r="D206" s="253" t="s">
        <v>85</v>
      </c>
      <c r="E206" s="253">
        <v>103</v>
      </c>
      <c r="F206" s="254">
        <v>2027.47</v>
      </c>
      <c r="G206" s="254">
        <v>2030.586</v>
      </c>
      <c r="H206" s="253" t="s">
        <v>344</v>
      </c>
      <c r="I206" s="253" t="s">
        <v>346</v>
      </c>
      <c r="J206" s="253" t="s">
        <v>284</v>
      </c>
      <c r="K206" s="255" t="s">
        <v>318</v>
      </c>
    </row>
    <row r="207" spans="1:11">
      <c r="A207" s="248" t="s">
        <v>11</v>
      </c>
      <c r="B207" s="249" t="s">
        <v>314</v>
      </c>
      <c r="C207" s="249" t="s">
        <v>315</v>
      </c>
      <c r="D207" s="249" t="s">
        <v>85</v>
      </c>
      <c r="E207" s="249">
        <v>103</v>
      </c>
      <c r="F207" s="250">
        <v>2030.586</v>
      </c>
      <c r="G207" s="250">
        <v>2033.424</v>
      </c>
      <c r="H207" s="249" t="s">
        <v>347</v>
      </c>
      <c r="I207" s="249" t="s">
        <v>348</v>
      </c>
      <c r="J207" s="249" t="s">
        <v>284</v>
      </c>
      <c r="K207" s="251" t="s">
        <v>318</v>
      </c>
    </row>
    <row r="208" spans="1:11">
      <c r="A208" s="252" t="s">
        <v>11</v>
      </c>
      <c r="B208" s="253" t="s">
        <v>314</v>
      </c>
      <c r="C208" s="253" t="s">
        <v>315</v>
      </c>
      <c r="D208" s="253" t="s">
        <v>85</v>
      </c>
      <c r="E208" s="253">
        <v>103</v>
      </c>
      <c r="F208" s="254">
        <v>2030.586</v>
      </c>
      <c r="G208" s="254">
        <v>2033.424</v>
      </c>
      <c r="H208" s="253" t="s">
        <v>347</v>
      </c>
      <c r="I208" s="253" t="s">
        <v>349</v>
      </c>
      <c r="J208" s="253" t="s">
        <v>284</v>
      </c>
      <c r="K208" s="255" t="s">
        <v>318</v>
      </c>
    </row>
    <row r="209" spans="1:11">
      <c r="A209" s="248" t="s">
        <v>11</v>
      </c>
      <c r="B209" s="249" t="s">
        <v>314</v>
      </c>
      <c r="C209" s="249" t="s">
        <v>315</v>
      </c>
      <c r="D209" s="249" t="s">
        <v>85</v>
      </c>
      <c r="E209" s="249">
        <v>103</v>
      </c>
      <c r="F209" s="250">
        <v>2033.424</v>
      </c>
      <c r="G209" s="250">
        <v>2038</v>
      </c>
      <c r="H209" s="249" t="s">
        <v>274</v>
      </c>
      <c r="I209" s="249" t="s">
        <v>350</v>
      </c>
      <c r="J209" s="249" t="s">
        <v>284</v>
      </c>
      <c r="K209" s="251" t="s">
        <v>318</v>
      </c>
    </row>
    <row r="210" spans="1:11">
      <c r="A210" s="252" t="s">
        <v>11</v>
      </c>
      <c r="B210" s="253" t="s">
        <v>314</v>
      </c>
      <c r="C210" s="253" t="s">
        <v>315</v>
      </c>
      <c r="D210" s="253" t="s">
        <v>85</v>
      </c>
      <c r="E210" s="253">
        <v>103</v>
      </c>
      <c r="F210" s="254">
        <v>2038</v>
      </c>
      <c r="G210" s="254">
        <v>2056</v>
      </c>
      <c r="H210" s="253" t="s">
        <v>280</v>
      </c>
      <c r="I210" s="253" t="s">
        <v>351</v>
      </c>
      <c r="J210" s="253" t="s">
        <v>284</v>
      </c>
      <c r="K210" s="255" t="s">
        <v>318</v>
      </c>
    </row>
    <row r="211" spans="1:11">
      <c r="A211" s="248" t="s">
        <v>11</v>
      </c>
      <c r="B211" s="249" t="s">
        <v>314</v>
      </c>
      <c r="C211" s="249" t="s">
        <v>315</v>
      </c>
      <c r="D211" s="249" t="s">
        <v>85</v>
      </c>
      <c r="E211" s="249">
        <v>103</v>
      </c>
      <c r="F211" s="250">
        <v>2056</v>
      </c>
      <c r="G211" s="250">
        <v>2075.86</v>
      </c>
      <c r="H211" s="249" t="s">
        <v>352</v>
      </c>
      <c r="I211" s="249" t="s">
        <v>353</v>
      </c>
      <c r="J211" s="249" t="s">
        <v>284</v>
      </c>
      <c r="K211" s="251" t="s">
        <v>318</v>
      </c>
    </row>
    <row r="212" spans="1:11">
      <c r="A212" s="252" t="s">
        <v>11</v>
      </c>
      <c r="B212" s="253" t="s">
        <v>314</v>
      </c>
      <c r="C212" s="253" t="s">
        <v>315</v>
      </c>
      <c r="D212" s="253" t="s">
        <v>85</v>
      </c>
      <c r="E212" s="253">
        <v>103</v>
      </c>
      <c r="F212" s="254">
        <v>2075.86</v>
      </c>
      <c r="G212" s="254">
        <v>2078.5169999999998</v>
      </c>
      <c r="H212" s="253" t="s">
        <v>354</v>
      </c>
      <c r="I212" s="253" t="s">
        <v>355</v>
      </c>
      <c r="J212" s="253" t="s">
        <v>284</v>
      </c>
      <c r="K212" s="255" t="s">
        <v>318</v>
      </c>
    </row>
    <row r="213" spans="1:11">
      <c r="A213" s="248" t="s">
        <v>11</v>
      </c>
      <c r="B213" s="249" t="s">
        <v>314</v>
      </c>
      <c r="C213" s="249" t="s">
        <v>315</v>
      </c>
      <c r="D213" s="249" t="s">
        <v>85</v>
      </c>
      <c r="E213" s="249">
        <v>103</v>
      </c>
      <c r="F213" s="250">
        <v>2075.86</v>
      </c>
      <c r="G213" s="250">
        <v>2078.5169999999998</v>
      </c>
      <c r="H213" s="249" t="s">
        <v>354</v>
      </c>
      <c r="I213" s="249" t="s">
        <v>356</v>
      </c>
      <c r="J213" s="249" t="s">
        <v>284</v>
      </c>
      <c r="K213" s="251" t="s">
        <v>318</v>
      </c>
    </row>
    <row r="214" spans="1:11">
      <c r="A214" s="252" t="s">
        <v>11</v>
      </c>
      <c r="B214" s="253" t="s">
        <v>314</v>
      </c>
      <c r="C214" s="253" t="s">
        <v>315</v>
      </c>
      <c r="D214" s="253" t="s">
        <v>85</v>
      </c>
      <c r="E214" s="253">
        <v>103</v>
      </c>
      <c r="F214" s="254">
        <v>2078.5169999999998</v>
      </c>
      <c r="G214" s="254">
        <v>2096</v>
      </c>
      <c r="H214" s="253" t="s">
        <v>280</v>
      </c>
      <c r="I214" s="253" t="s">
        <v>357</v>
      </c>
      <c r="J214" s="253" t="s">
        <v>284</v>
      </c>
      <c r="K214" s="255" t="s">
        <v>318</v>
      </c>
    </row>
    <row r="215" spans="1:11">
      <c r="A215" s="248" t="s">
        <v>11</v>
      </c>
      <c r="B215" s="249" t="s">
        <v>314</v>
      </c>
      <c r="C215" s="249" t="s">
        <v>315</v>
      </c>
      <c r="D215" s="249" t="s">
        <v>85</v>
      </c>
      <c r="E215" s="249">
        <v>103</v>
      </c>
      <c r="F215" s="250">
        <v>2096</v>
      </c>
      <c r="G215" s="250">
        <v>2115.7240000000002</v>
      </c>
      <c r="H215" s="249" t="s">
        <v>358</v>
      </c>
      <c r="I215" s="249" t="s">
        <v>359</v>
      </c>
      <c r="J215" s="249" t="s">
        <v>284</v>
      </c>
      <c r="K215" s="251" t="s">
        <v>318</v>
      </c>
    </row>
    <row r="216" spans="1:11">
      <c r="A216" s="252" t="s">
        <v>11</v>
      </c>
      <c r="B216" s="253" t="s">
        <v>314</v>
      </c>
      <c r="C216" s="253" t="s">
        <v>315</v>
      </c>
      <c r="D216" s="253" t="s">
        <v>85</v>
      </c>
      <c r="E216" s="253">
        <v>103</v>
      </c>
      <c r="F216" s="254">
        <v>2115.7240000000002</v>
      </c>
      <c r="G216" s="254">
        <v>2118.4</v>
      </c>
      <c r="H216" s="253" t="s">
        <v>360</v>
      </c>
      <c r="I216" s="253" t="s">
        <v>361</v>
      </c>
      <c r="J216" s="253" t="s">
        <v>284</v>
      </c>
      <c r="K216" s="255" t="s">
        <v>318</v>
      </c>
    </row>
    <row r="217" spans="1:11">
      <c r="A217" s="248" t="s">
        <v>11</v>
      </c>
      <c r="B217" s="249" t="s">
        <v>314</v>
      </c>
      <c r="C217" s="249" t="s">
        <v>315</v>
      </c>
      <c r="D217" s="249" t="s">
        <v>85</v>
      </c>
      <c r="E217" s="249">
        <v>103</v>
      </c>
      <c r="F217" s="250">
        <v>2115.7240000000002</v>
      </c>
      <c r="G217" s="250">
        <v>2118.4</v>
      </c>
      <c r="H217" s="249" t="s">
        <v>360</v>
      </c>
      <c r="I217" s="249" t="s">
        <v>362</v>
      </c>
      <c r="J217" s="249" t="s">
        <v>284</v>
      </c>
      <c r="K217" s="251" t="s">
        <v>318</v>
      </c>
    </row>
    <row r="218" spans="1:11">
      <c r="A218" s="252" t="s">
        <v>11</v>
      </c>
      <c r="B218" s="253" t="s">
        <v>314</v>
      </c>
      <c r="C218" s="253" t="s">
        <v>315</v>
      </c>
      <c r="D218" s="253" t="s">
        <v>85</v>
      </c>
      <c r="E218" s="253">
        <v>103</v>
      </c>
      <c r="F218" s="254">
        <v>2118.4</v>
      </c>
      <c r="G218" s="254">
        <v>2122.431</v>
      </c>
      <c r="H218" s="253" t="s">
        <v>340</v>
      </c>
      <c r="I218" s="253" t="s">
        <v>363</v>
      </c>
      <c r="J218" s="253" t="s">
        <v>284</v>
      </c>
      <c r="K218" s="255" t="s">
        <v>318</v>
      </c>
    </row>
    <row r="219" spans="1:11">
      <c r="A219" s="248" t="s">
        <v>11</v>
      </c>
      <c r="B219" s="249" t="s">
        <v>314</v>
      </c>
      <c r="C219" s="249" t="s">
        <v>315</v>
      </c>
      <c r="D219" s="249" t="s">
        <v>85</v>
      </c>
      <c r="E219" s="249">
        <v>103</v>
      </c>
      <c r="F219" s="250">
        <v>2122.431</v>
      </c>
      <c r="G219" s="250">
        <v>2128</v>
      </c>
      <c r="H219" s="249" t="s">
        <v>342</v>
      </c>
      <c r="I219" s="249" t="s">
        <v>364</v>
      </c>
      <c r="J219" s="249" t="s">
        <v>284</v>
      </c>
      <c r="K219" s="251" t="s">
        <v>318</v>
      </c>
    </row>
    <row r="220" spans="1:11">
      <c r="A220" s="252" t="s">
        <v>11</v>
      </c>
      <c r="B220" s="253" t="s">
        <v>314</v>
      </c>
      <c r="C220" s="253" t="s">
        <v>315</v>
      </c>
      <c r="D220" s="253" t="s">
        <v>85</v>
      </c>
      <c r="E220" s="253">
        <v>103</v>
      </c>
      <c r="F220" s="254">
        <v>2128</v>
      </c>
      <c r="G220" s="254">
        <v>2151.7240000000002</v>
      </c>
      <c r="H220" s="253" t="s">
        <v>365</v>
      </c>
      <c r="I220" s="253" t="s">
        <v>366</v>
      </c>
      <c r="J220" s="253" t="s">
        <v>284</v>
      </c>
      <c r="K220" s="255" t="s">
        <v>318</v>
      </c>
    </row>
    <row r="221" spans="1:11">
      <c r="A221" s="248" t="s">
        <v>11</v>
      </c>
      <c r="B221" s="249" t="s">
        <v>314</v>
      </c>
      <c r="C221" s="249" t="s">
        <v>315</v>
      </c>
      <c r="D221" s="249" t="s">
        <v>85</v>
      </c>
      <c r="E221" s="249">
        <v>103</v>
      </c>
      <c r="F221" s="250">
        <v>2151.7240000000002</v>
      </c>
      <c r="G221" s="250">
        <v>2154.395</v>
      </c>
      <c r="H221" s="249" t="s">
        <v>367</v>
      </c>
      <c r="I221" s="249" t="s">
        <v>368</v>
      </c>
      <c r="J221" s="249" t="s">
        <v>284</v>
      </c>
      <c r="K221" s="251" t="s">
        <v>318</v>
      </c>
    </row>
    <row r="222" spans="1:11">
      <c r="A222" s="252" t="s">
        <v>11</v>
      </c>
      <c r="B222" s="253" t="s">
        <v>314</v>
      </c>
      <c r="C222" s="253" t="s">
        <v>315</v>
      </c>
      <c r="D222" s="253" t="s">
        <v>85</v>
      </c>
      <c r="E222" s="253">
        <v>103</v>
      </c>
      <c r="F222" s="254">
        <v>2151.7240000000002</v>
      </c>
      <c r="G222" s="254">
        <v>2154.395</v>
      </c>
      <c r="H222" s="253" t="s">
        <v>367</v>
      </c>
      <c r="I222" s="253" t="s">
        <v>369</v>
      </c>
      <c r="J222" s="253" t="s">
        <v>284</v>
      </c>
      <c r="K222" s="255" t="s">
        <v>318</v>
      </c>
    </row>
    <row r="223" spans="1:11">
      <c r="A223" s="248" t="s">
        <v>11</v>
      </c>
      <c r="B223" s="249" t="s">
        <v>314</v>
      </c>
      <c r="C223" s="249" t="s">
        <v>315</v>
      </c>
      <c r="D223" s="249" t="s">
        <v>85</v>
      </c>
      <c r="E223" s="249">
        <v>103</v>
      </c>
      <c r="F223" s="250">
        <v>2154.395</v>
      </c>
      <c r="G223" s="250">
        <v>2175</v>
      </c>
      <c r="H223" s="249" t="s">
        <v>370</v>
      </c>
      <c r="I223" s="249" t="s">
        <v>371</v>
      </c>
      <c r="J223" s="249" t="s">
        <v>284</v>
      </c>
      <c r="K223" s="251" t="s">
        <v>318</v>
      </c>
    </row>
    <row r="224" spans="1:11">
      <c r="A224" s="252" t="s">
        <v>11</v>
      </c>
      <c r="B224" s="253" t="s">
        <v>314</v>
      </c>
      <c r="C224" s="253" t="s">
        <v>315</v>
      </c>
      <c r="D224" s="253" t="s">
        <v>85</v>
      </c>
      <c r="E224" s="253">
        <v>103</v>
      </c>
      <c r="F224" s="254">
        <v>2175</v>
      </c>
      <c r="G224" s="254">
        <v>2196.5650000000001</v>
      </c>
      <c r="H224" s="253" t="s">
        <v>372</v>
      </c>
      <c r="I224" s="253" t="s">
        <v>373</v>
      </c>
      <c r="J224" s="253" t="s">
        <v>284</v>
      </c>
      <c r="K224" s="255" t="s">
        <v>318</v>
      </c>
    </row>
    <row r="225" spans="1:11">
      <c r="A225" s="248" t="s">
        <v>11</v>
      </c>
      <c r="B225" s="249" t="s">
        <v>314</v>
      </c>
      <c r="C225" s="249" t="s">
        <v>315</v>
      </c>
      <c r="D225" s="249" t="s">
        <v>85</v>
      </c>
      <c r="E225" s="249">
        <v>103</v>
      </c>
      <c r="F225" s="250">
        <v>2196.5650000000001</v>
      </c>
      <c r="G225" s="250">
        <v>2199.4789999999998</v>
      </c>
      <c r="H225" s="249" t="s">
        <v>374</v>
      </c>
      <c r="I225" s="249" t="s">
        <v>375</v>
      </c>
      <c r="J225" s="249" t="s">
        <v>284</v>
      </c>
      <c r="K225" s="251" t="s">
        <v>318</v>
      </c>
    </row>
    <row r="226" spans="1:11">
      <c r="A226" s="252" t="s">
        <v>11</v>
      </c>
      <c r="B226" s="253" t="s">
        <v>314</v>
      </c>
      <c r="C226" s="253" t="s">
        <v>315</v>
      </c>
      <c r="D226" s="253" t="s">
        <v>85</v>
      </c>
      <c r="E226" s="253">
        <v>103</v>
      </c>
      <c r="F226" s="254">
        <v>2196.5650000000001</v>
      </c>
      <c r="G226" s="254">
        <v>2199.4789999999998</v>
      </c>
      <c r="H226" s="253" t="s">
        <v>374</v>
      </c>
      <c r="I226" s="253" t="s">
        <v>376</v>
      </c>
      <c r="J226" s="253" t="s">
        <v>284</v>
      </c>
      <c r="K226" s="255" t="s">
        <v>318</v>
      </c>
    </row>
    <row r="227" spans="1:11">
      <c r="A227" s="248" t="s">
        <v>11</v>
      </c>
      <c r="B227" s="249" t="s">
        <v>314</v>
      </c>
      <c r="C227" s="249" t="s">
        <v>315</v>
      </c>
      <c r="D227" s="249" t="s">
        <v>85</v>
      </c>
      <c r="E227" s="249">
        <v>103</v>
      </c>
      <c r="F227" s="250">
        <v>2199.4789999999998</v>
      </c>
      <c r="G227" s="250">
        <v>2203.627</v>
      </c>
      <c r="H227" s="249" t="s">
        <v>377</v>
      </c>
      <c r="I227" s="249" t="s">
        <v>378</v>
      </c>
      <c r="J227" s="249" t="s">
        <v>284</v>
      </c>
      <c r="K227" s="251" t="s">
        <v>318</v>
      </c>
    </row>
    <row r="228" spans="1:11">
      <c r="A228" s="252" t="s">
        <v>11</v>
      </c>
      <c r="B228" s="253" t="s">
        <v>379</v>
      </c>
      <c r="C228" s="253" t="s">
        <v>380</v>
      </c>
      <c r="D228" s="253" t="s">
        <v>85</v>
      </c>
      <c r="E228" s="253">
        <v>72</v>
      </c>
      <c r="F228" s="254">
        <v>255.5</v>
      </c>
      <c r="G228" s="254">
        <v>261.05399999999997</v>
      </c>
      <c r="H228" s="253" t="s">
        <v>381</v>
      </c>
      <c r="I228" s="253" t="s">
        <v>382</v>
      </c>
      <c r="J228" s="253" t="s">
        <v>383</v>
      </c>
      <c r="K228" s="255" t="s">
        <v>384</v>
      </c>
    </row>
    <row r="229" spans="1:11">
      <c r="A229" s="248" t="s">
        <v>11</v>
      </c>
      <c r="B229" s="249" t="s">
        <v>379</v>
      </c>
      <c r="C229" s="249" t="s">
        <v>380</v>
      </c>
      <c r="D229" s="249" t="s">
        <v>85</v>
      </c>
      <c r="E229" s="249">
        <v>72</v>
      </c>
      <c r="F229" s="250">
        <v>261.05399999999997</v>
      </c>
      <c r="G229" s="250">
        <v>264.98099999999999</v>
      </c>
      <c r="H229" s="249" t="s">
        <v>381</v>
      </c>
      <c r="I229" s="249" t="s">
        <v>385</v>
      </c>
      <c r="J229" s="249" t="s">
        <v>383</v>
      </c>
      <c r="K229" s="251" t="s">
        <v>384</v>
      </c>
    </row>
    <row r="230" spans="1:11">
      <c r="A230" s="252" t="s">
        <v>11</v>
      </c>
      <c r="B230" s="253" t="s">
        <v>379</v>
      </c>
      <c r="C230" s="253" t="s">
        <v>380</v>
      </c>
      <c r="D230" s="253" t="s">
        <v>85</v>
      </c>
      <c r="E230" s="253">
        <v>72</v>
      </c>
      <c r="F230" s="254">
        <v>264.98099999999999</v>
      </c>
      <c r="G230" s="254">
        <v>265.84500000000003</v>
      </c>
      <c r="H230" s="253" t="s">
        <v>386</v>
      </c>
      <c r="I230" s="253" t="s">
        <v>387</v>
      </c>
      <c r="J230" s="253" t="s">
        <v>383</v>
      </c>
      <c r="K230" s="255" t="s">
        <v>384</v>
      </c>
    </row>
    <row r="231" spans="1:11">
      <c r="A231" s="248" t="s">
        <v>11</v>
      </c>
      <c r="B231" s="249" t="s">
        <v>379</v>
      </c>
      <c r="C231" s="249" t="s">
        <v>380</v>
      </c>
      <c r="D231" s="249" t="s">
        <v>85</v>
      </c>
      <c r="E231" s="249">
        <v>72</v>
      </c>
      <c r="F231" s="250">
        <v>265.84500000000003</v>
      </c>
      <c r="G231" s="250">
        <v>285.25</v>
      </c>
      <c r="H231" s="249" t="s">
        <v>388</v>
      </c>
      <c r="I231" s="249" t="s">
        <v>389</v>
      </c>
      <c r="J231" s="249" t="s">
        <v>383</v>
      </c>
      <c r="K231" s="251" t="s">
        <v>384</v>
      </c>
    </row>
    <row r="232" spans="1:11">
      <c r="A232" s="252" t="s">
        <v>11</v>
      </c>
      <c r="B232" s="253" t="s">
        <v>379</v>
      </c>
      <c r="C232" s="253" t="s">
        <v>380</v>
      </c>
      <c r="D232" s="253" t="s">
        <v>85</v>
      </c>
      <c r="E232" s="253">
        <v>72</v>
      </c>
      <c r="F232" s="254">
        <v>285.25</v>
      </c>
      <c r="G232" s="254">
        <v>286.14800000000002</v>
      </c>
      <c r="H232" s="253" t="s">
        <v>390</v>
      </c>
      <c r="I232" s="253" t="s">
        <v>391</v>
      </c>
      <c r="J232" s="253" t="s">
        <v>383</v>
      </c>
      <c r="K232" s="255" t="s">
        <v>384</v>
      </c>
    </row>
    <row r="233" spans="1:11">
      <c r="A233" s="248" t="s">
        <v>11</v>
      </c>
      <c r="B233" s="249" t="s">
        <v>379</v>
      </c>
      <c r="C233" s="249" t="s">
        <v>380</v>
      </c>
      <c r="D233" s="249" t="s">
        <v>85</v>
      </c>
      <c r="E233" s="249">
        <v>72</v>
      </c>
      <c r="F233" s="250">
        <v>286</v>
      </c>
      <c r="G233" s="250">
        <v>286.14800000000002</v>
      </c>
      <c r="H233" s="249" t="s">
        <v>390</v>
      </c>
      <c r="I233" s="249" t="s">
        <v>392</v>
      </c>
      <c r="J233" s="249" t="s">
        <v>383</v>
      </c>
      <c r="K233" s="251" t="s">
        <v>384</v>
      </c>
    </row>
    <row r="234" spans="1:11">
      <c r="A234" s="252" t="s">
        <v>11</v>
      </c>
      <c r="B234" s="253" t="s">
        <v>379</v>
      </c>
      <c r="C234" s="253" t="s">
        <v>380</v>
      </c>
      <c r="D234" s="253" t="s">
        <v>85</v>
      </c>
      <c r="E234" s="253">
        <v>72</v>
      </c>
      <c r="F234" s="254">
        <v>286.14800000000002</v>
      </c>
      <c r="G234" s="254">
        <v>296.589</v>
      </c>
      <c r="H234" s="253" t="s">
        <v>393</v>
      </c>
      <c r="I234" s="253" t="s">
        <v>394</v>
      </c>
      <c r="J234" s="253" t="s">
        <v>383</v>
      </c>
      <c r="K234" s="255" t="s">
        <v>384</v>
      </c>
    </row>
    <row r="235" spans="1:11">
      <c r="A235" s="248" t="s">
        <v>11</v>
      </c>
      <c r="B235" s="249" t="s">
        <v>379</v>
      </c>
      <c r="C235" s="249" t="s">
        <v>380</v>
      </c>
      <c r="D235" s="249" t="s">
        <v>85</v>
      </c>
      <c r="E235" s="249">
        <v>72</v>
      </c>
      <c r="F235" s="250">
        <v>296.589</v>
      </c>
      <c r="G235" s="250">
        <v>297.62</v>
      </c>
      <c r="H235" s="249" t="s">
        <v>395</v>
      </c>
      <c r="I235" s="249" t="s">
        <v>396</v>
      </c>
      <c r="J235" s="249" t="s">
        <v>383</v>
      </c>
      <c r="K235" s="251" t="s">
        <v>384</v>
      </c>
    </row>
    <row r="236" spans="1:11">
      <c r="A236" s="252" t="s">
        <v>11</v>
      </c>
      <c r="B236" s="253" t="s">
        <v>379</v>
      </c>
      <c r="C236" s="253" t="s">
        <v>380</v>
      </c>
      <c r="D236" s="253" t="s">
        <v>85</v>
      </c>
      <c r="E236" s="253">
        <v>72</v>
      </c>
      <c r="F236" s="254">
        <v>297.62</v>
      </c>
      <c r="G236" s="254">
        <v>320.57</v>
      </c>
      <c r="H236" s="253" t="s">
        <v>397</v>
      </c>
      <c r="I236" s="253" t="s">
        <v>398</v>
      </c>
      <c r="J236" s="253" t="s">
        <v>383</v>
      </c>
      <c r="K236" s="255" t="s">
        <v>384</v>
      </c>
    </row>
    <row r="237" spans="1:11">
      <c r="A237" s="248" t="s">
        <v>11</v>
      </c>
      <c r="B237" s="249" t="s">
        <v>379</v>
      </c>
      <c r="C237" s="249" t="s">
        <v>380</v>
      </c>
      <c r="D237" s="249" t="s">
        <v>85</v>
      </c>
      <c r="E237" s="249">
        <v>72</v>
      </c>
      <c r="F237" s="250">
        <v>320.57</v>
      </c>
      <c r="G237" s="250">
        <v>320.714</v>
      </c>
      <c r="H237" s="249" t="s">
        <v>399</v>
      </c>
      <c r="I237" s="249" t="s">
        <v>400</v>
      </c>
      <c r="J237" s="249" t="s">
        <v>383</v>
      </c>
      <c r="K237" s="251" t="s">
        <v>384</v>
      </c>
    </row>
    <row r="238" spans="1:11">
      <c r="A238" s="252" t="s">
        <v>11</v>
      </c>
      <c r="B238" s="253" t="s">
        <v>379</v>
      </c>
      <c r="C238" s="253" t="s">
        <v>380</v>
      </c>
      <c r="D238" s="253" t="s">
        <v>85</v>
      </c>
      <c r="E238" s="253">
        <v>72</v>
      </c>
      <c r="F238" s="254">
        <v>320.714</v>
      </c>
      <c r="G238" s="254">
        <v>321.32799999999997</v>
      </c>
      <c r="H238" s="253" t="s">
        <v>401</v>
      </c>
      <c r="I238" s="253" t="s">
        <v>402</v>
      </c>
      <c r="J238" s="253" t="s">
        <v>383</v>
      </c>
      <c r="K238" s="255" t="s">
        <v>384</v>
      </c>
    </row>
    <row r="239" spans="1:11">
      <c r="A239" s="248" t="s">
        <v>11</v>
      </c>
      <c r="B239" s="249" t="s">
        <v>379</v>
      </c>
      <c r="C239" s="249" t="s">
        <v>380</v>
      </c>
      <c r="D239" s="249" t="s">
        <v>85</v>
      </c>
      <c r="E239" s="249">
        <v>72</v>
      </c>
      <c r="F239" s="250">
        <v>321.32799999999997</v>
      </c>
      <c r="G239" s="250">
        <v>337.24</v>
      </c>
      <c r="H239" s="249" t="s">
        <v>403</v>
      </c>
      <c r="I239" s="249" t="s">
        <v>404</v>
      </c>
      <c r="J239" s="249" t="s">
        <v>383</v>
      </c>
      <c r="K239" s="251" t="s">
        <v>384</v>
      </c>
    </row>
    <row r="240" spans="1:11">
      <c r="A240" s="252" t="s">
        <v>11</v>
      </c>
      <c r="B240" s="253" t="s">
        <v>379</v>
      </c>
      <c r="C240" s="253" t="s">
        <v>380</v>
      </c>
      <c r="D240" s="253" t="s">
        <v>85</v>
      </c>
      <c r="E240" s="253">
        <v>72</v>
      </c>
      <c r="F240" s="254">
        <v>321.32799999999997</v>
      </c>
      <c r="G240" s="254">
        <v>337.24</v>
      </c>
      <c r="H240" s="253" t="s">
        <v>403</v>
      </c>
      <c r="I240" s="253" t="s">
        <v>405</v>
      </c>
      <c r="J240" s="253" t="s">
        <v>383</v>
      </c>
      <c r="K240" s="255" t="s">
        <v>384</v>
      </c>
    </row>
    <row r="241" spans="1:11">
      <c r="A241" s="248" t="s">
        <v>11</v>
      </c>
      <c r="B241" s="249" t="s">
        <v>379</v>
      </c>
      <c r="C241" s="249" t="s">
        <v>380</v>
      </c>
      <c r="D241" s="249" t="s">
        <v>85</v>
      </c>
      <c r="E241" s="249">
        <v>72</v>
      </c>
      <c r="F241" s="250">
        <v>337.24</v>
      </c>
      <c r="G241" s="250">
        <v>356.803</v>
      </c>
      <c r="H241" s="249" t="s">
        <v>406</v>
      </c>
      <c r="I241" s="249" t="s">
        <v>407</v>
      </c>
      <c r="J241" s="249" t="s">
        <v>383</v>
      </c>
      <c r="K241" s="251" t="s">
        <v>384</v>
      </c>
    </row>
    <row r="242" spans="1:11">
      <c r="A242" s="252" t="s">
        <v>11</v>
      </c>
      <c r="B242" s="253" t="s">
        <v>379</v>
      </c>
      <c r="C242" s="253" t="s">
        <v>380</v>
      </c>
      <c r="D242" s="253" t="s">
        <v>85</v>
      </c>
      <c r="E242" s="253">
        <v>72</v>
      </c>
      <c r="F242" s="254">
        <v>356.803</v>
      </c>
      <c r="G242" s="254">
        <v>357.702</v>
      </c>
      <c r="H242" s="253" t="s">
        <v>408</v>
      </c>
      <c r="I242" s="253" t="s">
        <v>409</v>
      </c>
      <c r="J242" s="253" t="s">
        <v>383</v>
      </c>
      <c r="K242" s="255" t="s">
        <v>384</v>
      </c>
    </row>
    <row r="243" spans="1:11">
      <c r="A243" s="248" t="s">
        <v>11</v>
      </c>
      <c r="B243" s="249" t="s">
        <v>379</v>
      </c>
      <c r="C243" s="249" t="s">
        <v>380</v>
      </c>
      <c r="D243" s="249" t="s">
        <v>85</v>
      </c>
      <c r="E243" s="249">
        <v>72</v>
      </c>
      <c r="F243" s="250">
        <v>356.803</v>
      </c>
      <c r="G243" s="250">
        <v>357.702</v>
      </c>
      <c r="H243" s="249" t="s">
        <v>408</v>
      </c>
      <c r="I243" s="249" t="s">
        <v>410</v>
      </c>
      <c r="J243" s="249" t="s">
        <v>383</v>
      </c>
      <c r="K243" s="251" t="s">
        <v>384</v>
      </c>
    </row>
    <row r="244" spans="1:11">
      <c r="A244" s="252" t="s">
        <v>11</v>
      </c>
      <c r="B244" s="253" t="s">
        <v>379</v>
      </c>
      <c r="C244" s="253" t="s">
        <v>380</v>
      </c>
      <c r="D244" s="253" t="s">
        <v>85</v>
      </c>
      <c r="E244" s="253">
        <v>72</v>
      </c>
      <c r="F244" s="254">
        <v>357.702</v>
      </c>
      <c r="G244" s="254">
        <v>396.82</v>
      </c>
      <c r="H244" s="253" t="s">
        <v>411</v>
      </c>
      <c r="I244" s="253" t="s">
        <v>412</v>
      </c>
      <c r="J244" s="253" t="s">
        <v>383</v>
      </c>
      <c r="K244" s="255" t="s">
        <v>384</v>
      </c>
    </row>
    <row r="245" spans="1:11">
      <c r="A245" s="248" t="s">
        <v>11</v>
      </c>
      <c r="B245" s="249" t="s">
        <v>379</v>
      </c>
      <c r="C245" s="249" t="s">
        <v>380</v>
      </c>
      <c r="D245" s="249" t="s">
        <v>85</v>
      </c>
      <c r="E245" s="249">
        <v>72</v>
      </c>
      <c r="F245" s="250">
        <v>396.82</v>
      </c>
      <c r="G245" s="250">
        <v>398.33</v>
      </c>
      <c r="H245" s="249" t="s">
        <v>413</v>
      </c>
      <c r="I245" s="249" t="s">
        <v>414</v>
      </c>
      <c r="J245" s="249" t="s">
        <v>383</v>
      </c>
      <c r="K245" s="251" t="s">
        <v>384</v>
      </c>
    </row>
    <row r="246" spans="1:11">
      <c r="A246" s="252" t="s">
        <v>11</v>
      </c>
      <c r="B246" s="253" t="s">
        <v>379</v>
      </c>
      <c r="C246" s="253" t="s">
        <v>380</v>
      </c>
      <c r="D246" s="253" t="s">
        <v>85</v>
      </c>
      <c r="E246" s="253">
        <v>72</v>
      </c>
      <c r="F246" s="254">
        <v>396.82</v>
      </c>
      <c r="G246" s="254">
        <v>398.33</v>
      </c>
      <c r="H246" s="253" t="s">
        <v>413</v>
      </c>
      <c r="I246" s="253" t="s">
        <v>415</v>
      </c>
      <c r="J246" s="253" t="s">
        <v>383</v>
      </c>
      <c r="K246" s="255" t="s">
        <v>384</v>
      </c>
    </row>
    <row r="247" spans="1:11">
      <c r="A247" s="248" t="s">
        <v>11</v>
      </c>
      <c r="B247" s="249" t="s">
        <v>379</v>
      </c>
      <c r="C247" s="249" t="s">
        <v>380</v>
      </c>
      <c r="D247" s="249" t="s">
        <v>85</v>
      </c>
      <c r="E247" s="249">
        <v>72</v>
      </c>
      <c r="F247" s="250">
        <v>398.33</v>
      </c>
      <c r="G247" s="250">
        <v>427.81299999999999</v>
      </c>
      <c r="H247" s="249" t="s">
        <v>416</v>
      </c>
      <c r="I247" s="249" t="s">
        <v>417</v>
      </c>
      <c r="J247" s="249" t="s">
        <v>383</v>
      </c>
      <c r="K247" s="251" t="s">
        <v>384</v>
      </c>
    </row>
    <row r="248" spans="1:11">
      <c r="A248" s="252" t="s">
        <v>11</v>
      </c>
      <c r="B248" s="253" t="s">
        <v>379</v>
      </c>
      <c r="C248" s="253" t="s">
        <v>380</v>
      </c>
      <c r="D248" s="253" t="s">
        <v>85</v>
      </c>
      <c r="E248" s="253">
        <v>72</v>
      </c>
      <c r="F248" s="254">
        <v>427.81299999999999</v>
      </c>
      <c r="G248" s="254">
        <v>428.399</v>
      </c>
      <c r="H248" s="253" t="s">
        <v>418</v>
      </c>
      <c r="I248" s="253" t="s">
        <v>419</v>
      </c>
      <c r="J248" s="253" t="s">
        <v>383</v>
      </c>
      <c r="K248" s="255" t="s">
        <v>384</v>
      </c>
    </row>
    <row r="249" spans="1:11">
      <c r="A249" s="248" t="s">
        <v>11</v>
      </c>
      <c r="B249" s="249" t="s">
        <v>379</v>
      </c>
      <c r="C249" s="249" t="s">
        <v>380</v>
      </c>
      <c r="D249" s="249" t="s">
        <v>85</v>
      </c>
      <c r="E249" s="249">
        <v>72</v>
      </c>
      <c r="F249" s="250">
        <v>427.81299999999999</v>
      </c>
      <c r="G249" s="250">
        <v>428.399</v>
      </c>
      <c r="H249" s="249" t="s">
        <v>418</v>
      </c>
      <c r="I249" s="249" t="s">
        <v>420</v>
      </c>
      <c r="J249" s="249" t="s">
        <v>383</v>
      </c>
      <c r="K249" s="251" t="s">
        <v>384</v>
      </c>
    </row>
    <row r="250" spans="1:11">
      <c r="A250" s="252" t="s">
        <v>11</v>
      </c>
      <c r="B250" s="253" t="s">
        <v>379</v>
      </c>
      <c r="C250" s="253" t="s">
        <v>380</v>
      </c>
      <c r="D250" s="253" t="s">
        <v>85</v>
      </c>
      <c r="E250" s="253">
        <v>72</v>
      </c>
      <c r="F250" s="254">
        <v>428.399</v>
      </c>
      <c r="G250" s="254">
        <v>465</v>
      </c>
      <c r="H250" s="253" t="s">
        <v>421</v>
      </c>
      <c r="I250" s="253" t="s">
        <v>422</v>
      </c>
      <c r="J250" s="253" t="s">
        <v>383</v>
      </c>
      <c r="K250" s="255" t="s">
        <v>384</v>
      </c>
    </row>
    <row r="251" spans="1:11">
      <c r="A251" s="248" t="s">
        <v>11</v>
      </c>
      <c r="B251" s="249" t="s">
        <v>379</v>
      </c>
      <c r="C251" s="249" t="s">
        <v>380</v>
      </c>
      <c r="D251" s="249" t="s">
        <v>85</v>
      </c>
      <c r="E251" s="249">
        <v>72</v>
      </c>
      <c r="F251" s="250">
        <v>465</v>
      </c>
      <c r="G251" s="250">
        <v>506.37700000000001</v>
      </c>
      <c r="H251" s="249" t="s">
        <v>421</v>
      </c>
      <c r="I251" s="249" t="s">
        <v>423</v>
      </c>
      <c r="J251" s="249" t="s">
        <v>383</v>
      </c>
      <c r="K251" s="251" t="s">
        <v>384</v>
      </c>
    </row>
    <row r="252" spans="1:11">
      <c r="A252" s="252" t="s">
        <v>11</v>
      </c>
      <c r="B252" s="253" t="s">
        <v>379</v>
      </c>
      <c r="C252" s="253" t="s">
        <v>380</v>
      </c>
      <c r="D252" s="253" t="s">
        <v>85</v>
      </c>
      <c r="E252" s="253">
        <v>72</v>
      </c>
      <c r="F252" s="254">
        <v>506.37700000000001</v>
      </c>
      <c r="G252" s="254">
        <v>506.81</v>
      </c>
      <c r="H252" s="253" t="s">
        <v>424</v>
      </c>
      <c r="I252" s="253" t="s">
        <v>425</v>
      </c>
      <c r="J252" s="253" t="s">
        <v>383</v>
      </c>
      <c r="K252" s="255" t="s">
        <v>384</v>
      </c>
    </row>
    <row r="253" spans="1:11">
      <c r="A253" s="248" t="s">
        <v>11</v>
      </c>
      <c r="B253" s="249" t="s">
        <v>379</v>
      </c>
      <c r="C253" s="249" t="s">
        <v>380</v>
      </c>
      <c r="D253" s="249" t="s">
        <v>85</v>
      </c>
      <c r="E253" s="249">
        <v>72</v>
      </c>
      <c r="F253" s="250">
        <v>506.37700000000001</v>
      </c>
      <c r="G253" s="250">
        <v>506.81</v>
      </c>
      <c r="H253" s="249" t="s">
        <v>424</v>
      </c>
      <c r="I253" s="249" t="s">
        <v>426</v>
      </c>
      <c r="J253" s="249" t="s">
        <v>383</v>
      </c>
      <c r="K253" s="251" t="s">
        <v>384</v>
      </c>
    </row>
    <row r="254" spans="1:11">
      <c r="A254" s="252" t="s">
        <v>11</v>
      </c>
      <c r="B254" s="253" t="s">
        <v>379</v>
      </c>
      <c r="C254" s="253" t="s">
        <v>380</v>
      </c>
      <c r="D254" s="253" t="s">
        <v>85</v>
      </c>
      <c r="E254" s="253">
        <v>78</v>
      </c>
      <c r="F254" s="254">
        <v>174.887</v>
      </c>
      <c r="G254" s="254">
        <v>182.45400000000001</v>
      </c>
      <c r="H254" s="253" t="s">
        <v>427</v>
      </c>
      <c r="I254" s="253" t="s">
        <v>428</v>
      </c>
      <c r="J254" s="253" t="s">
        <v>429</v>
      </c>
      <c r="K254" s="255" t="s">
        <v>384</v>
      </c>
    </row>
    <row r="255" spans="1:11">
      <c r="A255" s="248" t="s">
        <v>11</v>
      </c>
      <c r="B255" s="249" t="s">
        <v>379</v>
      </c>
      <c r="C255" s="249" t="s">
        <v>380</v>
      </c>
      <c r="D255" s="249" t="s">
        <v>85</v>
      </c>
      <c r="E255" s="249">
        <v>78</v>
      </c>
      <c r="F255" s="250">
        <v>182.45400000000001</v>
      </c>
      <c r="G255" s="250">
        <v>183.511</v>
      </c>
      <c r="H255" s="249" t="s">
        <v>430</v>
      </c>
      <c r="I255" s="249" t="s">
        <v>431</v>
      </c>
      <c r="J255" s="249" t="s">
        <v>429</v>
      </c>
      <c r="K255" s="251" t="s">
        <v>384</v>
      </c>
    </row>
    <row r="256" spans="1:11">
      <c r="A256" s="252" t="s">
        <v>11</v>
      </c>
      <c r="B256" s="253" t="s">
        <v>379</v>
      </c>
      <c r="C256" s="253" t="s">
        <v>380</v>
      </c>
      <c r="D256" s="253" t="s">
        <v>85</v>
      </c>
      <c r="E256" s="253">
        <v>78</v>
      </c>
      <c r="F256" s="254">
        <v>183.511</v>
      </c>
      <c r="G256" s="254">
        <v>189.465</v>
      </c>
      <c r="H256" s="253" t="s">
        <v>432</v>
      </c>
      <c r="I256" s="253" t="s">
        <v>433</v>
      </c>
      <c r="J256" s="253" t="s">
        <v>429</v>
      </c>
      <c r="K256" s="255" t="s">
        <v>384</v>
      </c>
    </row>
    <row r="257" spans="1:11">
      <c r="A257" s="248" t="s">
        <v>11</v>
      </c>
      <c r="B257" s="249" t="s">
        <v>379</v>
      </c>
      <c r="C257" s="249" t="s">
        <v>380</v>
      </c>
      <c r="D257" s="249" t="s">
        <v>85</v>
      </c>
      <c r="E257" s="249">
        <v>78</v>
      </c>
      <c r="F257" s="250">
        <v>189.465</v>
      </c>
      <c r="G257" s="250">
        <v>190.654</v>
      </c>
      <c r="H257" s="249" t="s">
        <v>434</v>
      </c>
      <c r="I257" s="249" t="s">
        <v>435</v>
      </c>
      <c r="J257" s="249" t="s">
        <v>429</v>
      </c>
      <c r="K257" s="251" t="s">
        <v>384</v>
      </c>
    </row>
    <row r="258" spans="1:11">
      <c r="A258" s="252" t="s">
        <v>11</v>
      </c>
      <c r="B258" s="253" t="s">
        <v>379</v>
      </c>
      <c r="C258" s="253" t="s">
        <v>380</v>
      </c>
      <c r="D258" s="253" t="s">
        <v>85</v>
      </c>
      <c r="E258" s="253">
        <v>78</v>
      </c>
      <c r="F258" s="254">
        <v>189.465</v>
      </c>
      <c r="G258" s="254">
        <v>190.654</v>
      </c>
      <c r="H258" s="253" t="s">
        <v>434</v>
      </c>
      <c r="I258" s="253" t="s">
        <v>436</v>
      </c>
      <c r="J258" s="253" t="s">
        <v>429</v>
      </c>
      <c r="K258" s="255" t="s">
        <v>384</v>
      </c>
    </row>
    <row r="259" spans="1:11">
      <c r="A259" s="248" t="s">
        <v>11</v>
      </c>
      <c r="B259" s="249" t="s">
        <v>379</v>
      </c>
      <c r="C259" s="249" t="s">
        <v>380</v>
      </c>
      <c r="D259" s="249" t="s">
        <v>85</v>
      </c>
      <c r="E259" s="249">
        <v>78</v>
      </c>
      <c r="F259" s="250">
        <v>190.654</v>
      </c>
      <c r="G259" s="250">
        <v>197.24799999999999</v>
      </c>
      <c r="H259" s="249" t="s">
        <v>437</v>
      </c>
      <c r="I259" s="249" t="s">
        <v>438</v>
      </c>
      <c r="J259" s="249" t="s">
        <v>429</v>
      </c>
      <c r="K259" s="251" t="s">
        <v>384</v>
      </c>
    </row>
    <row r="260" spans="1:11">
      <c r="A260" s="252" t="s">
        <v>11</v>
      </c>
      <c r="B260" s="253" t="s">
        <v>379</v>
      </c>
      <c r="C260" s="253" t="s">
        <v>380</v>
      </c>
      <c r="D260" s="253" t="s">
        <v>85</v>
      </c>
      <c r="E260" s="253">
        <v>78</v>
      </c>
      <c r="F260" s="254">
        <v>197.24799999999999</v>
      </c>
      <c r="G260" s="254">
        <v>198.511</v>
      </c>
      <c r="H260" s="253" t="s">
        <v>439</v>
      </c>
      <c r="I260" s="253" t="s">
        <v>440</v>
      </c>
      <c r="J260" s="253" t="s">
        <v>429</v>
      </c>
      <c r="K260" s="255" t="s">
        <v>384</v>
      </c>
    </row>
    <row r="261" spans="1:11">
      <c r="A261" s="248" t="s">
        <v>11</v>
      </c>
      <c r="B261" s="249" t="s">
        <v>379</v>
      </c>
      <c r="C261" s="249" t="s">
        <v>380</v>
      </c>
      <c r="D261" s="249" t="s">
        <v>85</v>
      </c>
      <c r="E261" s="249">
        <v>78</v>
      </c>
      <c r="F261" s="250">
        <v>198.511</v>
      </c>
      <c r="G261" s="250">
        <v>206.14099999999999</v>
      </c>
      <c r="H261" s="249" t="s">
        <v>441</v>
      </c>
      <c r="I261" s="249" t="s">
        <v>442</v>
      </c>
      <c r="J261" s="249" t="s">
        <v>429</v>
      </c>
      <c r="K261" s="251" t="s">
        <v>384</v>
      </c>
    </row>
    <row r="262" spans="1:11">
      <c r="A262" s="252" t="s">
        <v>11</v>
      </c>
      <c r="B262" s="253" t="s">
        <v>379</v>
      </c>
      <c r="C262" s="253" t="s">
        <v>380</v>
      </c>
      <c r="D262" s="253" t="s">
        <v>85</v>
      </c>
      <c r="E262" s="253">
        <v>78</v>
      </c>
      <c r="F262" s="254">
        <v>206.14099999999999</v>
      </c>
      <c r="G262" s="254">
        <v>207.946</v>
      </c>
      <c r="H262" s="253" t="s">
        <v>443</v>
      </c>
      <c r="I262" s="253" t="s">
        <v>444</v>
      </c>
      <c r="J262" s="253" t="s">
        <v>429</v>
      </c>
      <c r="K262" s="255" t="s">
        <v>384</v>
      </c>
    </row>
    <row r="263" spans="1:11">
      <c r="A263" s="248" t="s">
        <v>11</v>
      </c>
      <c r="B263" s="249" t="s">
        <v>379</v>
      </c>
      <c r="C263" s="249" t="s">
        <v>380</v>
      </c>
      <c r="D263" s="249" t="s">
        <v>85</v>
      </c>
      <c r="E263" s="249">
        <v>78</v>
      </c>
      <c r="F263" s="250">
        <v>206.14099999999999</v>
      </c>
      <c r="G263" s="250">
        <v>207.946</v>
      </c>
      <c r="H263" s="249" t="s">
        <v>443</v>
      </c>
      <c r="I263" s="249" t="s">
        <v>445</v>
      </c>
      <c r="J263" s="249" t="s">
        <v>429</v>
      </c>
      <c r="K263" s="251" t="s">
        <v>384</v>
      </c>
    </row>
    <row r="264" spans="1:11">
      <c r="A264" s="252" t="s">
        <v>11</v>
      </c>
      <c r="B264" s="253" t="s">
        <v>379</v>
      </c>
      <c r="C264" s="253" t="s">
        <v>380</v>
      </c>
      <c r="D264" s="253" t="s">
        <v>85</v>
      </c>
      <c r="E264" s="253">
        <v>78</v>
      </c>
      <c r="F264" s="254">
        <v>207.946</v>
      </c>
      <c r="G264" s="254">
        <v>211.024</v>
      </c>
      <c r="H264" s="253" t="s">
        <v>446</v>
      </c>
      <c r="I264" s="253" t="s">
        <v>447</v>
      </c>
      <c r="J264" s="253" t="s">
        <v>429</v>
      </c>
      <c r="K264" s="255" t="s">
        <v>384</v>
      </c>
    </row>
    <row r="265" spans="1:11">
      <c r="A265" s="248" t="s">
        <v>11</v>
      </c>
      <c r="B265" s="249" t="s">
        <v>379</v>
      </c>
      <c r="C265" s="249" t="s">
        <v>380</v>
      </c>
      <c r="D265" s="249" t="s">
        <v>85</v>
      </c>
      <c r="E265" s="249">
        <v>78</v>
      </c>
      <c r="F265" s="250">
        <v>211.024</v>
      </c>
      <c r="G265" s="250">
        <v>211.95400000000001</v>
      </c>
      <c r="H265" s="249" t="s">
        <v>448</v>
      </c>
      <c r="I265" s="249" t="s">
        <v>449</v>
      </c>
      <c r="J265" s="249" t="s">
        <v>429</v>
      </c>
      <c r="K265" s="251" t="s">
        <v>384</v>
      </c>
    </row>
    <row r="266" spans="1:11">
      <c r="A266" s="252" t="s">
        <v>11</v>
      </c>
      <c r="B266" s="253" t="s">
        <v>379</v>
      </c>
      <c r="C266" s="253" t="s">
        <v>380</v>
      </c>
      <c r="D266" s="253" t="s">
        <v>85</v>
      </c>
      <c r="E266" s="253">
        <v>78</v>
      </c>
      <c r="F266" s="254">
        <v>211.95400000000001</v>
      </c>
      <c r="G266" s="254">
        <v>219.41300000000001</v>
      </c>
      <c r="H266" s="253" t="s">
        <v>450</v>
      </c>
      <c r="I266" s="253" t="s">
        <v>451</v>
      </c>
      <c r="J266" s="253" t="s">
        <v>429</v>
      </c>
      <c r="K266" s="255" t="s">
        <v>384</v>
      </c>
    </row>
    <row r="267" spans="1:11">
      <c r="A267" s="248" t="s">
        <v>11</v>
      </c>
      <c r="B267" s="249" t="s">
        <v>379</v>
      </c>
      <c r="C267" s="249" t="s">
        <v>380</v>
      </c>
      <c r="D267" s="249" t="s">
        <v>85</v>
      </c>
      <c r="E267" s="249">
        <v>78</v>
      </c>
      <c r="F267" s="250">
        <v>219.41300000000001</v>
      </c>
      <c r="G267" s="250">
        <v>220.22900000000001</v>
      </c>
      <c r="H267" s="249" t="s">
        <v>452</v>
      </c>
      <c r="I267" s="249" t="s">
        <v>453</v>
      </c>
      <c r="J267" s="249" t="s">
        <v>429</v>
      </c>
      <c r="K267" s="251" t="s">
        <v>384</v>
      </c>
    </row>
    <row r="268" spans="1:11">
      <c r="A268" s="252" t="s">
        <v>11</v>
      </c>
      <c r="B268" s="253" t="s">
        <v>379</v>
      </c>
      <c r="C268" s="253" t="s">
        <v>380</v>
      </c>
      <c r="D268" s="253" t="s">
        <v>85</v>
      </c>
      <c r="E268" s="253">
        <v>78</v>
      </c>
      <c r="F268" s="254">
        <v>220.22900000000001</v>
      </c>
      <c r="G268" s="254">
        <v>227.41300000000001</v>
      </c>
      <c r="H268" s="253" t="s">
        <v>454</v>
      </c>
      <c r="I268" s="253" t="s">
        <v>455</v>
      </c>
      <c r="J268" s="253" t="s">
        <v>429</v>
      </c>
      <c r="K268" s="255" t="s">
        <v>384</v>
      </c>
    </row>
    <row r="269" spans="1:11">
      <c r="A269" s="248" t="s">
        <v>11</v>
      </c>
      <c r="B269" s="249" t="s">
        <v>379</v>
      </c>
      <c r="C269" s="249" t="s">
        <v>380</v>
      </c>
      <c r="D269" s="249" t="s">
        <v>85</v>
      </c>
      <c r="E269" s="249">
        <v>78</v>
      </c>
      <c r="F269" s="250">
        <v>227.41300000000001</v>
      </c>
      <c r="G269" s="250">
        <v>228.57</v>
      </c>
      <c r="H269" s="249" t="s">
        <v>456</v>
      </c>
      <c r="I269" s="249" t="s">
        <v>457</v>
      </c>
      <c r="J269" s="249" t="s">
        <v>429</v>
      </c>
      <c r="K269" s="251" t="s">
        <v>384</v>
      </c>
    </row>
    <row r="270" spans="1:11">
      <c r="A270" s="252" t="s">
        <v>11</v>
      </c>
      <c r="B270" s="253" t="s">
        <v>379</v>
      </c>
      <c r="C270" s="253" t="s">
        <v>380</v>
      </c>
      <c r="D270" s="253" t="s">
        <v>85</v>
      </c>
      <c r="E270" s="253">
        <v>78</v>
      </c>
      <c r="F270" s="254">
        <v>227.41300000000001</v>
      </c>
      <c r="G270" s="254">
        <v>228.57</v>
      </c>
      <c r="H270" s="253" t="s">
        <v>456</v>
      </c>
      <c r="I270" s="253" t="s">
        <v>458</v>
      </c>
      <c r="J270" s="253" t="s">
        <v>429</v>
      </c>
      <c r="K270" s="255" t="s">
        <v>384</v>
      </c>
    </row>
    <row r="271" spans="1:11">
      <c r="A271" s="248" t="s">
        <v>11</v>
      </c>
      <c r="B271" s="249" t="s">
        <v>379</v>
      </c>
      <c r="C271" s="249" t="s">
        <v>380</v>
      </c>
      <c r="D271" s="249" t="s">
        <v>85</v>
      </c>
      <c r="E271" s="249">
        <v>78</v>
      </c>
      <c r="F271" s="250">
        <v>228.57</v>
      </c>
      <c r="G271" s="250">
        <v>233.43700000000001</v>
      </c>
      <c r="H271" s="249" t="s">
        <v>459</v>
      </c>
      <c r="I271" s="249" t="s">
        <v>460</v>
      </c>
      <c r="J271" s="249" t="s">
        <v>429</v>
      </c>
      <c r="K271" s="251" t="s">
        <v>384</v>
      </c>
    </row>
    <row r="272" spans="1:11">
      <c r="A272" s="252" t="s">
        <v>11</v>
      </c>
      <c r="B272" s="253" t="s">
        <v>379</v>
      </c>
      <c r="C272" s="253" t="s">
        <v>380</v>
      </c>
      <c r="D272" s="253" t="s">
        <v>85</v>
      </c>
      <c r="E272" s="253">
        <v>78</v>
      </c>
      <c r="F272" s="254">
        <v>233.43700000000001</v>
      </c>
      <c r="G272" s="254">
        <v>234.62200000000001</v>
      </c>
      <c r="H272" s="253" t="s">
        <v>461</v>
      </c>
      <c r="I272" s="253" t="s">
        <v>462</v>
      </c>
      <c r="J272" s="253" t="s">
        <v>429</v>
      </c>
      <c r="K272" s="255" t="s">
        <v>384</v>
      </c>
    </row>
    <row r="273" spans="1:11">
      <c r="A273" s="248" t="s">
        <v>11</v>
      </c>
      <c r="B273" s="249" t="s">
        <v>379</v>
      </c>
      <c r="C273" s="249" t="s">
        <v>380</v>
      </c>
      <c r="D273" s="249" t="s">
        <v>85</v>
      </c>
      <c r="E273" s="249">
        <v>78</v>
      </c>
      <c r="F273" s="250">
        <v>234.62200000000001</v>
      </c>
      <c r="G273" s="250">
        <v>242.61</v>
      </c>
      <c r="H273" s="249" t="s">
        <v>463</v>
      </c>
      <c r="I273" s="249" t="s">
        <v>464</v>
      </c>
      <c r="J273" s="249" t="s">
        <v>429</v>
      </c>
      <c r="K273" s="251" t="s">
        <v>384</v>
      </c>
    </row>
    <row r="274" spans="1:11">
      <c r="A274" s="252" t="s">
        <v>11</v>
      </c>
      <c r="B274" s="253" t="s">
        <v>379</v>
      </c>
      <c r="C274" s="253" t="s">
        <v>380</v>
      </c>
      <c r="D274" s="253" t="s">
        <v>85</v>
      </c>
      <c r="E274" s="253">
        <v>78</v>
      </c>
      <c r="F274" s="254">
        <v>242.61</v>
      </c>
      <c r="G274" s="254">
        <v>243.798</v>
      </c>
      <c r="H274" s="253" t="s">
        <v>465</v>
      </c>
      <c r="I274" s="253" t="s">
        <v>466</v>
      </c>
      <c r="J274" s="253" t="s">
        <v>429</v>
      </c>
      <c r="K274" s="255" t="s">
        <v>384</v>
      </c>
    </row>
    <row r="275" spans="1:11">
      <c r="A275" s="248" t="s">
        <v>11</v>
      </c>
      <c r="B275" s="249" t="s">
        <v>379</v>
      </c>
      <c r="C275" s="249" t="s">
        <v>380</v>
      </c>
      <c r="D275" s="249" t="s">
        <v>85</v>
      </c>
      <c r="E275" s="249">
        <v>78</v>
      </c>
      <c r="F275" s="250">
        <v>243.798</v>
      </c>
      <c r="G275" s="250">
        <v>250.56</v>
      </c>
      <c r="H275" s="249" t="s">
        <v>467</v>
      </c>
      <c r="I275" s="249" t="s">
        <v>468</v>
      </c>
      <c r="J275" s="249" t="s">
        <v>429</v>
      </c>
      <c r="K275" s="251" t="s">
        <v>384</v>
      </c>
    </row>
    <row r="276" spans="1:11">
      <c r="A276" s="252" t="s">
        <v>11</v>
      </c>
      <c r="B276" s="253" t="s">
        <v>379</v>
      </c>
      <c r="C276" s="253" t="s">
        <v>380</v>
      </c>
      <c r="D276" s="253" t="s">
        <v>85</v>
      </c>
      <c r="E276" s="253">
        <v>78</v>
      </c>
      <c r="F276" s="254">
        <v>250.56</v>
      </c>
      <c r="G276" s="254">
        <v>252.452</v>
      </c>
      <c r="H276" s="253" t="s">
        <v>469</v>
      </c>
      <c r="I276" s="253" t="s">
        <v>470</v>
      </c>
      <c r="J276" s="253" t="s">
        <v>429</v>
      </c>
      <c r="K276" s="255" t="s">
        <v>384</v>
      </c>
    </row>
    <row r="277" spans="1:11">
      <c r="A277" s="248" t="s">
        <v>11</v>
      </c>
      <c r="B277" s="249" t="s">
        <v>379</v>
      </c>
      <c r="C277" s="249" t="s">
        <v>380</v>
      </c>
      <c r="D277" s="249" t="s">
        <v>85</v>
      </c>
      <c r="E277" s="249">
        <v>78</v>
      </c>
      <c r="F277" s="250">
        <v>250.56</v>
      </c>
      <c r="G277" s="250">
        <v>252.452</v>
      </c>
      <c r="H277" s="249" t="s">
        <v>469</v>
      </c>
      <c r="I277" s="249" t="s">
        <v>471</v>
      </c>
      <c r="J277" s="249" t="s">
        <v>429</v>
      </c>
      <c r="K277" s="251" t="s">
        <v>384</v>
      </c>
    </row>
    <row r="278" spans="1:11">
      <c r="A278" s="252" t="s">
        <v>11</v>
      </c>
      <c r="B278" s="253" t="s">
        <v>379</v>
      </c>
      <c r="C278" s="253" t="s">
        <v>380</v>
      </c>
      <c r="D278" s="253" t="s">
        <v>85</v>
      </c>
      <c r="E278" s="253">
        <v>78</v>
      </c>
      <c r="F278" s="254">
        <v>252.452</v>
      </c>
      <c r="G278" s="254">
        <v>259.13600000000002</v>
      </c>
      <c r="H278" s="253" t="s">
        <v>472</v>
      </c>
      <c r="I278" s="253" t="s">
        <v>473</v>
      </c>
      <c r="J278" s="253" t="s">
        <v>429</v>
      </c>
      <c r="K278" s="255" t="s">
        <v>384</v>
      </c>
    </row>
    <row r="279" spans="1:11">
      <c r="A279" s="248" t="s">
        <v>11</v>
      </c>
      <c r="B279" s="249" t="s">
        <v>379</v>
      </c>
      <c r="C279" s="249" t="s">
        <v>380</v>
      </c>
      <c r="D279" s="249" t="s">
        <v>85</v>
      </c>
      <c r="E279" s="249">
        <v>78</v>
      </c>
      <c r="F279" s="250">
        <v>259.13600000000002</v>
      </c>
      <c r="G279" s="250">
        <v>260.39800000000002</v>
      </c>
      <c r="H279" s="249" t="s">
        <v>474</v>
      </c>
      <c r="I279" s="249" t="s">
        <v>475</v>
      </c>
      <c r="J279" s="249" t="s">
        <v>429</v>
      </c>
      <c r="K279" s="251" t="s">
        <v>384</v>
      </c>
    </row>
    <row r="280" spans="1:11">
      <c r="A280" s="252" t="s">
        <v>11</v>
      </c>
      <c r="B280" s="253" t="s">
        <v>379</v>
      </c>
      <c r="C280" s="253" t="s">
        <v>380</v>
      </c>
      <c r="D280" s="253" t="s">
        <v>85</v>
      </c>
      <c r="E280" s="253">
        <v>78</v>
      </c>
      <c r="F280" s="254">
        <v>260.39800000000002</v>
      </c>
      <c r="G280" s="254">
        <v>275.30799999999999</v>
      </c>
      <c r="H280" s="253" t="s">
        <v>476</v>
      </c>
      <c r="I280" s="253" t="s">
        <v>477</v>
      </c>
      <c r="J280" s="253" t="s">
        <v>429</v>
      </c>
      <c r="K280" s="255" t="s">
        <v>384</v>
      </c>
    </row>
    <row r="281" spans="1:11">
      <c r="A281" s="248" t="s">
        <v>11</v>
      </c>
      <c r="B281" s="249" t="s">
        <v>379</v>
      </c>
      <c r="C281" s="249" t="s">
        <v>380</v>
      </c>
      <c r="D281" s="249" t="s">
        <v>85</v>
      </c>
      <c r="E281" s="249">
        <v>78</v>
      </c>
      <c r="F281" s="250">
        <v>275.30799999999999</v>
      </c>
      <c r="G281" s="250">
        <v>276.47000000000003</v>
      </c>
      <c r="H281" s="249" t="s">
        <v>478</v>
      </c>
      <c r="I281" s="249" t="s">
        <v>479</v>
      </c>
      <c r="J281" s="249" t="s">
        <v>429</v>
      </c>
      <c r="K281" s="251" t="s">
        <v>384</v>
      </c>
    </row>
    <row r="282" spans="1:11">
      <c r="A282" s="252" t="s">
        <v>11</v>
      </c>
      <c r="B282" s="253" t="s">
        <v>379</v>
      </c>
      <c r="C282" s="253" t="s">
        <v>380</v>
      </c>
      <c r="D282" s="253" t="s">
        <v>85</v>
      </c>
      <c r="E282" s="253">
        <v>78</v>
      </c>
      <c r="F282" s="254">
        <v>275.30799999999999</v>
      </c>
      <c r="G282" s="254">
        <v>276.47000000000003</v>
      </c>
      <c r="H282" s="253" t="s">
        <v>478</v>
      </c>
      <c r="I282" s="253" t="s">
        <v>480</v>
      </c>
      <c r="J282" s="253" t="s">
        <v>429</v>
      </c>
      <c r="K282" s="255" t="s">
        <v>384</v>
      </c>
    </row>
    <row r="283" spans="1:11">
      <c r="A283" s="248" t="s">
        <v>11</v>
      </c>
      <c r="B283" s="249" t="s">
        <v>379</v>
      </c>
      <c r="C283" s="249" t="s">
        <v>380</v>
      </c>
      <c r="D283" s="249" t="s">
        <v>85</v>
      </c>
      <c r="E283" s="249">
        <v>78</v>
      </c>
      <c r="F283" s="250">
        <v>276.47000000000003</v>
      </c>
      <c r="G283" s="250">
        <v>284.48899999999998</v>
      </c>
      <c r="H283" s="249" t="s">
        <v>481</v>
      </c>
      <c r="I283" s="249" t="s">
        <v>482</v>
      </c>
      <c r="J283" s="249" t="s">
        <v>429</v>
      </c>
      <c r="K283" s="251" t="s">
        <v>384</v>
      </c>
    </row>
    <row r="284" spans="1:11">
      <c r="A284" s="252" t="s">
        <v>11</v>
      </c>
      <c r="B284" s="253" t="s">
        <v>379</v>
      </c>
      <c r="C284" s="253" t="s">
        <v>380</v>
      </c>
      <c r="D284" s="253" t="s">
        <v>85</v>
      </c>
      <c r="E284" s="253">
        <v>78</v>
      </c>
      <c r="F284" s="254">
        <v>284.48899999999998</v>
      </c>
      <c r="G284" s="254">
        <v>285.58600000000001</v>
      </c>
      <c r="H284" s="253" t="s">
        <v>483</v>
      </c>
      <c r="I284" s="253" t="s">
        <v>484</v>
      </c>
      <c r="J284" s="253" t="s">
        <v>429</v>
      </c>
      <c r="K284" s="255" t="s">
        <v>384</v>
      </c>
    </row>
    <row r="285" spans="1:11">
      <c r="A285" s="248" t="s">
        <v>11</v>
      </c>
      <c r="B285" s="249" t="s">
        <v>379</v>
      </c>
      <c r="C285" s="249" t="s">
        <v>380</v>
      </c>
      <c r="D285" s="249" t="s">
        <v>85</v>
      </c>
      <c r="E285" s="249">
        <v>78</v>
      </c>
      <c r="F285" s="250">
        <v>285.58600000000001</v>
      </c>
      <c r="G285" s="250">
        <v>291.50299999999999</v>
      </c>
      <c r="H285" s="249" t="s">
        <v>485</v>
      </c>
      <c r="I285" s="249" t="s">
        <v>486</v>
      </c>
      <c r="J285" s="249" t="s">
        <v>429</v>
      </c>
      <c r="K285" s="251" t="s">
        <v>384</v>
      </c>
    </row>
    <row r="286" spans="1:11">
      <c r="A286" s="252" t="s">
        <v>11</v>
      </c>
      <c r="B286" s="253" t="s">
        <v>379</v>
      </c>
      <c r="C286" s="253" t="s">
        <v>380</v>
      </c>
      <c r="D286" s="253" t="s">
        <v>85</v>
      </c>
      <c r="E286" s="253">
        <v>78</v>
      </c>
      <c r="F286" s="254">
        <v>291.50299999999999</v>
      </c>
      <c r="G286" s="254">
        <v>292.58100000000002</v>
      </c>
      <c r="H286" s="253" t="s">
        <v>487</v>
      </c>
      <c r="I286" s="253" t="s">
        <v>488</v>
      </c>
      <c r="J286" s="253" t="s">
        <v>429</v>
      </c>
      <c r="K286" s="255" t="s">
        <v>384</v>
      </c>
    </row>
    <row r="287" spans="1:11">
      <c r="A287" s="248" t="s">
        <v>11</v>
      </c>
      <c r="B287" s="249" t="s">
        <v>379</v>
      </c>
      <c r="C287" s="249" t="s">
        <v>380</v>
      </c>
      <c r="D287" s="249" t="s">
        <v>85</v>
      </c>
      <c r="E287" s="249">
        <v>78</v>
      </c>
      <c r="F287" s="250">
        <v>292.58100000000002</v>
      </c>
      <c r="G287" s="250">
        <v>293.3</v>
      </c>
      <c r="H287" s="249" t="s">
        <v>489</v>
      </c>
      <c r="I287" s="249" t="s">
        <v>490</v>
      </c>
      <c r="J287" s="249" t="s">
        <v>429</v>
      </c>
      <c r="K287" s="251" t="s">
        <v>384</v>
      </c>
    </row>
    <row r="288" spans="1:11">
      <c r="A288" s="252" t="s">
        <v>11</v>
      </c>
      <c r="B288" s="253" t="s">
        <v>379</v>
      </c>
      <c r="C288" s="253" t="s">
        <v>380</v>
      </c>
      <c r="D288" s="253" t="s">
        <v>85</v>
      </c>
      <c r="E288" s="253">
        <v>78</v>
      </c>
      <c r="F288" s="254">
        <v>293.3</v>
      </c>
      <c r="G288" s="254">
        <v>295.07</v>
      </c>
      <c r="H288" s="253" t="s">
        <v>489</v>
      </c>
      <c r="I288" s="253">
        <v>293295</v>
      </c>
      <c r="J288" s="253" t="s">
        <v>429</v>
      </c>
      <c r="K288" s="255" t="s">
        <v>384</v>
      </c>
    </row>
    <row r="289" spans="1:11">
      <c r="A289" s="248" t="s">
        <v>11</v>
      </c>
      <c r="B289" s="249" t="s">
        <v>379</v>
      </c>
      <c r="C289" s="249" t="s">
        <v>380</v>
      </c>
      <c r="D289" s="249" t="s">
        <v>85</v>
      </c>
      <c r="E289" s="249">
        <v>78</v>
      </c>
      <c r="F289" s="250">
        <v>295.07</v>
      </c>
      <c r="G289" s="250">
        <v>295.59800000000001</v>
      </c>
      <c r="H289" s="249" t="s">
        <v>370</v>
      </c>
      <c r="I289" s="249">
        <v>295296</v>
      </c>
      <c r="J289" s="249" t="s">
        <v>429</v>
      </c>
      <c r="K289" s="251" t="s">
        <v>384</v>
      </c>
    </row>
    <row r="290" spans="1:11">
      <c r="A290" s="252" t="s">
        <v>11</v>
      </c>
      <c r="B290" s="253" t="s">
        <v>379</v>
      </c>
      <c r="C290" s="253" t="s">
        <v>380</v>
      </c>
      <c r="D290" s="253" t="s">
        <v>85</v>
      </c>
      <c r="E290" s="253">
        <v>78</v>
      </c>
      <c r="F290" s="254">
        <v>295.59800000000001</v>
      </c>
      <c r="G290" s="254">
        <v>301.98399999999998</v>
      </c>
      <c r="H290" s="253" t="s">
        <v>310</v>
      </c>
      <c r="I290" s="253" t="s">
        <v>491</v>
      </c>
      <c r="J290" s="253" t="s">
        <v>429</v>
      </c>
      <c r="K290" s="255" t="s">
        <v>384</v>
      </c>
    </row>
    <row r="291" spans="1:11">
      <c r="A291" s="248" t="s">
        <v>11</v>
      </c>
      <c r="B291" s="249" t="s">
        <v>379</v>
      </c>
      <c r="C291" s="249" t="s">
        <v>380</v>
      </c>
      <c r="D291" s="249" t="s">
        <v>85</v>
      </c>
      <c r="E291" s="249">
        <v>78</v>
      </c>
      <c r="F291" s="250">
        <v>301.98399999999998</v>
      </c>
      <c r="G291" s="250">
        <v>303.20499999999998</v>
      </c>
      <c r="H291" s="249" t="s">
        <v>492</v>
      </c>
      <c r="I291" s="249" t="s">
        <v>493</v>
      </c>
      <c r="J291" s="249" t="s">
        <v>429</v>
      </c>
      <c r="K291" s="251" t="s">
        <v>384</v>
      </c>
    </row>
    <row r="292" spans="1:11">
      <c r="A292" s="252" t="s">
        <v>11</v>
      </c>
      <c r="B292" s="253" t="s">
        <v>379</v>
      </c>
      <c r="C292" s="253" t="s">
        <v>380</v>
      </c>
      <c r="D292" s="253" t="s">
        <v>85</v>
      </c>
      <c r="E292" s="253">
        <v>78</v>
      </c>
      <c r="F292" s="254">
        <v>301.98399999999998</v>
      </c>
      <c r="G292" s="254">
        <v>303.20499999999998</v>
      </c>
      <c r="H292" s="253" t="s">
        <v>492</v>
      </c>
      <c r="I292" s="253" t="s">
        <v>494</v>
      </c>
      <c r="J292" s="253" t="s">
        <v>429</v>
      </c>
      <c r="K292" s="255" t="s">
        <v>384</v>
      </c>
    </row>
    <row r="293" spans="1:11">
      <c r="A293" s="248" t="s">
        <v>11</v>
      </c>
      <c r="B293" s="249" t="s">
        <v>379</v>
      </c>
      <c r="C293" s="249" t="s">
        <v>380</v>
      </c>
      <c r="D293" s="249" t="s">
        <v>85</v>
      </c>
      <c r="E293" s="249">
        <v>78</v>
      </c>
      <c r="F293" s="250">
        <v>303.20499999999998</v>
      </c>
      <c r="G293" s="250">
        <v>309.61099999999999</v>
      </c>
      <c r="H293" s="249" t="s">
        <v>495</v>
      </c>
      <c r="I293" s="249" t="s">
        <v>496</v>
      </c>
      <c r="J293" s="249" t="s">
        <v>429</v>
      </c>
      <c r="K293" s="251" t="s">
        <v>384</v>
      </c>
    </row>
    <row r="294" spans="1:11">
      <c r="A294" s="252" t="s">
        <v>11</v>
      </c>
      <c r="B294" s="253" t="s">
        <v>379</v>
      </c>
      <c r="C294" s="253" t="s">
        <v>380</v>
      </c>
      <c r="D294" s="253" t="s">
        <v>85</v>
      </c>
      <c r="E294" s="253">
        <v>78</v>
      </c>
      <c r="F294" s="254">
        <v>309.61099999999999</v>
      </c>
      <c r="G294" s="254">
        <v>310.52999999999997</v>
      </c>
      <c r="H294" s="253" t="s">
        <v>497</v>
      </c>
      <c r="I294" s="253" t="s">
        <v>498</v>
      </c>
      <c r="J294" s="253" t="s">
        <v>429</v>
      </c>
      <c r="K294" s="255" t="s">
        <v>384</v>
      </c>
    </row>
    <row r="295" spans="1:11">
      <c r="A295" s="248" t="s">
        <v>11</v>
      </c>
      <c r="B295" s="249" t="s">
        <v>379</v>
      </c>
      <c r="C295" s="249" t="s">
        <v>380</v>
      </c>
      <c r="D295" s="249" t="s">
        <v>85</v>
      </c>
      <c r="E295" s="249">
        <v>78</v>
      </c>
      <c r="F295" s="250">
        <v>310.52999999999997</v>
      </c>
      <c r="G295" s="250">
        <v>318.03100000000001</v>
      </c>
      <c r="H295" s="249" t="s">
        <v>499</v>
      </c>
      <c r="I295" s="249" t="s">
        <v>500</v>
      </c>
      <c r="J295" s="249" t="s">
        <v>429</v>
      </c>
      <c r="K295" s="251" t="s">
        <v>384</v>
      </c>
    </row>
    <row r="296" spans="1:11">
      <c r="A296" s="252" t="s">
        <v>11</v>
      </c>
      <c r="B296" s="253" t="s">
        <v>379</v>
      </c>
      <c r="C296" s="253" t="s">
        <v>380</v>
      </c>
      <c r="D296" s="253" t="s">
        <v>85</v>
      </c>
      <c r="E296" s="253">
        <v>78</v>
      </c>
      <c r="F296" s="254">
        <v>318.03100000000001</v>
      </c>
      <c r="G296" s="254">
        <v>319.322</v>
      </c>
      <c r="H296" s="253" t="s">
        <v>501</v>
      </c>
      <c r="I296" s="253" t="s">
        <v>502</v>
      </c>
      <c r="J296" s="253" t="s">
        <v>429</v>
      </c>
      <c r="K296" s="255" t="s">
        <v>384</v>
      </c>
    </row>
    <row r="297" spans="1:11">
      <c r="A297" s="248" t="s">
        <v>11</v>
      </c>
      <c r="B297" s="249" t="s">
        <v>379</v>
      </c>
      <c r="C297" s="249" t="s">
        <v>380</v>
      </c>
      <c r="D297" s="249" t="s">
        <v>85</v>
      </c>
      <c r="E297" s="249">
        <v>78</v>
      </c>
      <c r="F297" s="250">
        <v>319.322</v>
      </c>
      <c r="G297" s="250">
        <v>329.63299999999998</v>
      </c>
      <c r="H297" s="249" t="s">
        <v>503</v>
      </c>
      <c r="I297" s="249" t="s">
        <v>504</v>
      </c>
      <c r="J297" s="249" t="s">
        <v>429</v>
      </c>
      <c r="K297" s="251" t="s">
        <v>384</v>
      </c>
    </row>
    <row r="298" spans="1:11">
      <c r="A298" s="252" t="s">
        <v>11</v>
      </c>
      <c r="B298" s="253" t="s">
        <v>379</v>
      </c>
      <c r="C298" s="253" t="s">
        <v>380</v>
      </c>
      <c r="D298" s="253" t="s">
        <v>85</v>
      </c>
      <c r="E298" s="253">
        <v>78</v>
      </c>
      <c r="F298" s="254">
        <v>329.63299999999998</v>
      </c>
      <c r="G298" s="254">
        <v>330.93900000000002</v>
      </c>
      <c r="H298" s="253" t="s">
        <v>505</v>
      </c>
      <c r="I298" s="253" t="s">
        <v>506</v>
      </c>
      <c r="J298" s="253" t="s">
        <v>429</v>
      </c>
      <c r="K298" s="255" t="s">
        <v>384</v>
      </c>
    </row>
    <row r="299" spans="1:11">
      <c r="A299" s="248" t="s">
        <v>11</v>
      </c>
      <c r="B299" s="249" t="s">
        <v>379</v>
      </c>
      <c r="C299" s="249" t="s">
        <v>380</v>
      </c>
      <c r="D299" s="249" t="s">
        <v>85</v>
      </c>
      <c r="E299" s="249">
        <v>78</v>
      </c>
      <c r="F299" s="250">
        <v>330.93900000000002</v>
      </c>
      <c r="G299" s="250">
        <v>334.75900000000001</v>
      </c>
      <c r="H299" s="249" t="s">
        <v>507</v>
      </c>
      <c r="I299" s="249" t="s">
        <v>508</v>
      </c>
      <c r="J299" s="249" t="s">
        <v>429</v>
      </c>
      <c r="K299" s="251" t="s">
        <v>384</v>
      </c>
    </row>
    <row r="300" spans="1:11">
      <c r="A300" s="252" t="s">
        <v>11</v>
      </c>
      <c r="B300" s="253" t="s">
        <v>379</v>
      </c>
      <c r="C300" s="253" t="s">
        <v>380</v>
      </c>
      <c r="D300" s="253" t="s">
        <v>85</v>
      </c>
      <c r="E300" s="253">
        <v>78</v>
      </c>
      <c r="F300" s="254">
        <v>336.81799999999998</v>
      </c>
      <c r="G300" s="254">
        <v>338.88</v>
      </c>
      <c r="H300" s="253" t="s">
        <v>509</v>
      </c>
      <c r="I300" s="253" t="s">
        <v>510</v>
      </c>
      <c r="J300" s="253" t="s">
        <v>429</v>
      </c>
      <c r="K300" s="255" t="s">
        <v>384</v>
      </c>
    </row>
    <row r="301" spans="1:11">
      <c r="A301" s="248" t="s">
        <v>11</v>
      </c>
      <c r="B301" s="249" t="s">
        <v>379</v>
      </c>
      <c r="C301" s="249" t="s">
        <v>380</v>
      </c>
      <c r="D301" s="249" t="s">
        <v>85</v>
      </c>
      <c r="E301" s="249">
        <v>78</v>
      </c>
      <c r="F301" s="250">
        <v>336.81799999999998</v>
      </c>
      <c r="G301" s="250">
        <v>338.88</v>
      </c>
      <c r="H301" s="249" t="s">
        <v>509</v>
      </c>
      <c r="I301" s="249" t="s">
        <v>511</v>
      </c>
      <c r="J301" s="249" t="s">
        <v>429</v>
      </c>
      <c r="K301" s="251" t="s">
        <v>384</v>
      </c>
    </row>
    <row r="302" spans="1:11">
      <c r="A302" s="252" t="s">
        <v>11</v>
      </c>
      <c r="B302" s="253" t="s">
        <v>379</v>
      </c>
      <c r="C302" s="253" t="s">
        <v>380</v>
      </c>
      <c r="D302" s="253" t="s">
        <v>85</v>
      </c>
      <c r="E302" s="253">
        <v>97</v>
      </c>
      <c r="F302" s="254">
        <v>2.1339999999999999</v>
      </c>
      <c r="G302" s="254">
        <v>3</v>
      </c>
      <c r="H302" s="253" t="s">
        <v>512</v>
      </c>
      <c r="I302" s="253" t="s">
        <v>513</v>
      </c>
      <c r="J302" s="253" t="s">
        <v>514</v>
      </c>
      <c r="K302" s="255" t="s">
        <v>384</v>
      </c>
    </row>
    <row r="303" spans="1:11">
      <c r="A303" s="248" t="s">
        <v>11</v>
      </c>
      <c r="B303" s="249" t="s">
        <v>379</v>
      </c>
      <c r="C303" s="249" t="s">
        <v>380</v>
      </c>
      <c r="D303" s="249" t="s">
        <v>85</v>
      </c>
      <c r="E303" s="249">
        <v>97</v>
      </c>
      <c r="F303" s="250">
        <v>3</v>
      </c>
      <c r="G303" s="250">
        <v>5.0049999999999999</v>
      </c>
      <c r="H303" s="249" t="s">
        <v>515</v>
      </c>
      <c r="I303" s="249" t="s">
        <v>516</v>
      </c>
      <c r="J303" s="249" t="s">
        <v>514</v>
      </c>
      <c r="K303" s="251" t="s">
        <v>384</v>
      </c>
    </row>
    <row r="304" spans="1:11">
      <c r="A304" s="252" t="s">
        <v>11</v>
      </c>
      <c r="B304" s="253" t="s">
        <v>379</v>
      </c>
      <c r="C304" s="253" t="s">
        <v>380</v>
      </c>
      <c r="D304" s="253" t="s">
        <v>85</v>
      </c>
      <c r="E304" s="253">
        <v>97</v>
      </c>
      <c r="F304" s="254">
        <v>5.0049999999999999</v>
      </c>
      <c r="G304" s="254">
        <v>6.5170000000000003</v>
      </c>
      <c r="H304" s="253" t="s">
        <v>515</v>
      </c>
      <c r="I304" s="253" t="s">
        <v>517</v>
      </c>
      <c r="J304" s="253" t="s">
        <v>514</v>
      </c>
      <c r="K304" s="255" t="s">
        <v>384</v>
      </c>
    </row>
    <row r="305" spans="1:11">
      <c r="A305" s="248" t="s">
        <v>11</v>
      </c>
      <c r="B305" s="249" t="s">
        <v>379</v>
      </c>
      <c r="C305" s="249" t="s">
        <v>380</v>
      </c>
      <c r="D305" s="249" t="s">
        <v>85</v>
      </c>
      <c r="E305" s="249">
        <v>97</v>
      </c>
      <c r="F305" s="250">
        <v>6.5170000000000003</v>
      </c>
      <c r="G305" s="250">
        <v>9.1470000000000002</v>
      </c>
      <c r="H305" s="249" t="s">
        <v>518</v>
      </c>
      <c r="I305" s="249" t="s">
        <v>519</v>
      </c>
      <c r="J305" s="249" t="s">
        <v>514</v>
      </c>
      <c r="K305" s="251" t="s">
        <v>384</v>
      </c>
    </row>
    <row r="306" spans="1:11">
      <c r="A306" s="252" t="s">
        <v>11</v>
      </c>
      <c r="B306" s="253" t="s">
        <v>379</v>
      </c>
      <c r="C306" s="253" t="s">
        <v>380</v>
      </c>
      <c r="D306" s="253" t="s">
        <v>85</v>
      </c>
      <c r="E306" s="253">
        <v>78</v>
      </c>
      <c r="F306" s="254">
        <v>334.75900000000001</v>
      </c>
      <c r="G306" s="254">
        <v>336.81799999999998</v>
      </c>
      <c r="H306" s="253" t="s">
        <v>520</v>
      </c>
      <c r="I306" s="253" t="s">
        <v>521</v>
      </c>
      <c r="J306" s="253" t="s">
        <v>429</v>
      </c>
      <c r="K306" s="255" t="s">
        <v>384</v>
      </c>
    </row>
    <row r="307" spans="1:11">
      <c r="A307" s="248" t="s">
        <v>11</v>
      </c>
      <c r="B307" s="249" t="s">
        <v>379</v>
      </c>
      <c r="C307" s="249" t="s">
        <v>380</v>
      </c>
      <c r="D307" s="249" t="s">
        <v>85</v>
      </c>
      <c r="E307" s="249">
        <v>78</v>
      </c>
      <c r="F307" s="250">
        <v>334.75900000000001</v>
      </c>
      <c r="G307" s="250">
        <v>336.81799999999998</v>
      </c>
      <c r="H307" s="249" t="s">
        <v>520</v>
      </c>
      <c r="I307" s="249" t="s">
        <v>522</v>
      </c>
      <c r="J307" s="249" t="s">
        <v>429</v>
      </c>
      <c r="K307" s="251" t="s">
        <v>384</v>
      </c>
    </row>
    <row r="308" spans="1:11">
      <c r="A308" s="252" t="s">
        <v>11</v>
      </c>
      <c r="B308" s="253" t="s">
        <v>195</v>
      </c>
      <c r="C308" s="253" t="s">
        <v>523</v>
      </c>
      <c r="D308" s="253" t="s">
        <v>14</v>
      </c>
      <c r="E308" s="253">
        <v>74</v>
      </c>
      <c r="F308" s="254">
        <v>290.75099999999998</v>
      </c>
      <c r="G308" s="254">
        <v>290.78699999999998</v>
      </c>
      <c r="H308" s="253" t="s">
        <v>524</v>
      </c>
      <c r="I308" s="253" t="s">
        <v>525</v>
      </c>
      <c r="J308" s="253" t="s">
        <v>184</v>
      </c>
      <c r="K308" s="255" t="s">
        <v>194</v>
      </c>
    </row>
    <row r="309" spans="1:11">
      <c r="A309" s="248" t="s">
        <v>11</v>
      </c>
      <c r="B309" s="249" t="s">
        <v>195</v>
      </c>
      <c r="C309" s="249" t="s">
        <v>523</v>
      </c>
      <c r="D309" s="249" t="s">
        <v>14</v>
      </c>
      <c r="E309" s="249">
        <v>74</v>
      </c>
      <c r="F309" s="250">
        <v>290.78699999999998</v>
      </c>
      <c r="G309" s="250">
        <v>291.36900000000003</v>
      </c>
      <c r="H309" s="249" t="s">
        <v>526</v>
      </c>
      <c r="I309" s="249" t="s">
        <v>527</v>
      </c>
      <c r="J309" s="249" t="s">
        <v>184</v>
      </c>
      <c r="K309" s="251" t="s">
        <v>194</v>
      </c>
    </row>
    <row r="310" spans="1:11">
      <c r="A310" s="252" t="s">
        <v>11</v>
      </c>
      <c r="B310" s="253" t="s">
        <v>195</v>
      </c>
      <c r="C310" s="253" t="s">
        <v>523</v>
      </c>
      <c r="D310" s="253" t="s">
        <v>14</v>
      </c>
      <c r="E310" s="253">
        <v>74</v>
      </c>
      <c r="F310" s="254">
        <v>290.78699999999998</v>
      </c>
      <c r="G310" s="254">
        <v>291.36900000000003</v>
      </c>
      <c r="H310" s="253" t="s">
        <v>526</v>
      </c>
      <c r="I310" s="253" t="s">
        <v>528</v>
      </c>
      <c r="J310" s="253" t="s">
        <v>184</v>
      </c>
      <c r="K310" s="255" t="s">
        <v>194</v>
      </c>
    </row>
    <row r="311" spans="1:11">
      <c r="A311" s="248" t="s">
        <v>11</v>
      </c>
      <c r="B311" s="249" t="s">
        <v>180</v>
      </c>
      <c r="C311" s="249" t="s">
        <v>523</v>
      </c>
      <c r="D311" s="249" t="s">
        <v>14</v>
      </c>
      <c r="E311" s="249">
        <v>74</v>
      </c>
      <c r="F311" s="250">
        <v>291.36900000000003</v>
      </c>
      <c r="G311" s="250">
        <v>293.26100000000002</v>
      </c>
      <c r="H311" s="249" t="s">
        <v>526</v>
      </c>
      <c r="I311" s="249" t="s">
        <v>529</v>
      </c>
      <c r="J311" s="249" t="s">
        <v>184</v>
      </c>
      <c r="K311" s="251" t="s">
        <v>194</v>
      </c>
    </row>
    <row r="312" spans="1:11">
      <c r="A312" s="252" t="s">
        <v>11</v>
      </c>
      <c r="B312" s="253" t="s">
        <v>195</v>
      </c>
      <c r="C312" s="253" t="s">
        <v>523</v>
      </c>
      <c r="D312" s="253" t="s">
        <v>14</v>
      </c>
      <c r="E312" s="253">
        <v>74</v>
      </c>
      <c r="F312" s="254">
        <v>291.36900000000003</v>
      </c>
      <c r="G312" s="254">
        <v>293.26</v>
      </c>
      <c r="H312" s="253" t="s">
        <v>526</v>
      </c>
      <c r="I312" s="253" t="s">
        <v>530</v>
      </c>
      <c r="J312" s="253" t="s">
        <v>184</v>
      </c>
      <c r="K312" s="255" t="s">
        <v>194</v>
      </c>
    </row>
    <row r="313" spans="1:11">
      <c r="A313" s="248" t="s">
        <v>11</v>
      </c>
      <c r="B313" s="249" t="s">
        <v>195</v>
      </c>
      <c r="C313" s="249" t="s">
        <v>523</v>
      </c>
      <c r="D313" s="249" t="s">
        <v>14</v>
      </c>
      <c r="E313" s="249">
        <v>74</v>
      </c>
      <c r="F313" s="250">
        <v>293.26</v>
      </c>
      <c r="G313" s="250">
        <v>293.96499999999997</v>
      </c>
      <c r="H313" s="249" t="s">
        <v>531</v>
      </c>
      <c r="I313" s="249" t="s">
        <v>532</v>
      </c>
      <c r="J313" s="249" t="s">
        <v>184</v>
      </c>
      <c r="K313" s="251" t="s">
        <v>194</v>
      </c>
    </row>
    <row r="314" spans="1:11">
      <c r="A314" s="252" t="s">
        <v>11</v>
      </c>
      <c r="B314" s="253" t="s">
        <v>195</v>
      </c>
      <c r="C314" s="253" t="s">
        <v>523</v>
      </c>
      <c r="D314" s="253" t="s">
        <v>14</v>
      </c>
      <c r="E314" s="253">
        <v>74</v>
      </c>
      <c r="F314" s="254">
        <v>293.26100000000002</v>
      </c>
      <c r="G314" s="254">
        <v>293.96499999999997</v>
      </c>
      <c r="H314" s="253" t="s">
        <v>531</v>
      </c>
      <c r="I314" s="253" t="s">
        <v>533</v>
      </c>
      <c r="J314" s="253" t="s">
        <v>184</v>
      </c>
      <c r="K314" s="255" t="s">
        <v>194</v>
      </c>
    </row>
    <row r="315" spans="1:11">
      <c r="A315" s="248" t="s">
        <v>11</v>
      </c>
      <c r="B315" s="249" t="s">
        <v>195</v>
      </c>
      <c r="C315" s="249" t="s">
        <v>523</v>
      </c>
      <c r="D315" s="249" t="s">
        <v>14</v>
      </c>
      <c r="E315" s="249">
        <v>74</v>
      </c>
      <c r="F315" s="250">
        <v>293.96499999999997</v>
      </c>
      <c r="G315" s="250">
        <v>300.97899999999998</v>
      </c>
      <c r="H315" s="249" t="s">
        <v>531</v>
      </c>
      <c r="I315" s="249" t="s">
        <v>534</v>
      </c>
      <c r="J315" s="249" t="s">
        <v>184</v>
      </c>
      <c r="K315" s="251" t="s">
        <v>194</v>
      </c>
    </row>
    <row r="316" spans="1:11">
      <c r="A316" s="252" t="s">
        <v>11</v>
      </c>
      <c r="B316" s="253" t="s">
        <v>195</v>
      </c>
      <c r="C316" s="253" t="s">
        <v>523</v>
      </c>
      <c r="D316" s="253" t="s">
        <v>14</v>
      </c>
      <c r="E316" s="253">
        <v>74</v>
      </c>
      <c r="F316" s="254">
        <v>300.97899999999998</v>
      </c>
      <c r="G316" s="254">
        <v>304.07799999999997</v>
      </c>
      <c r="H316" s="253" t="s">
        <v>535</v>
      </c>
      <c r="I316" s="253" t="s">
        <v>536</v>
      </c>
      <c r="J316" s="253" t="s">
        <v>184</v>
      </c>
      <c r="K316" s="255" t="s">
        <v>194</v>
      </c>
    </row>
    <row r="317" spans="1:11">
      <c r="A317" s="248" t="s">
        <v>11</v>
      </c>
      <c r="B317" s="249" t="s">
        <v>195</v>
      </c>
      <c r="C317" s="249" t="s">
        <v>523</v>
      </c>
      <c r="D317" s="249" t="s">
        <v>14</v>
      </c>
      <c r="E317" s="249">
        <v>74</v>
      </c>
      <c r="F317" s="250">
        <v>300.97899999999998</v>
      </c>
      <c r="G317" s="250">
        <v>304.07799999999997</v>
      </c>
      <c r="H317" s="249" t="s">
        <v>535</v>
      </c>
      <c r="I317" s="249" t="s">
        <v>537</v>
      </c>
      <c r="J317" s="249" t="s">
        <v>184</v>
      </c>
      <c r="K317" s="251" t="s">
        <v>194</v>
      </c>
    </row>
    <row r="318" spans="1:11">
      <c r="A318" s="252" t="s">
        <v>11</v>
      </c>
      <c r="B318" s="253" t="s">
        <v>195</v>
      </c>
      <c r="C318" s="253" t="s">
        <v>523</v>
      </c>
      <c r="D318" s="253" t="s">
        <v>14</v>
      </c>
      <c r="E318" s="253">
        <v>74</v>
      </c>
      <c r="F318" s="254">
        <v>304.07799999999997</v>
      </c>
      <c r="G318" s="254">
        <v>309</v>
      </c>
      <c r="H318" s="253" t="s">
        <v>538</v>
      </c>
      <c r="I318" s="253" t="s">
        <v>539</v>
      </c>
      <c r="J318" s="253" t="s">
        <v>184</v>
      </c>
      <c r="K318" s="255" t="s">
        <v>194</v>
      </c>
    </row>
    <row r="319" spans="1:11">
      <c r="A319" s="248" t="s">
        <v>11</v>
      </c>
      <c r="B319" s="249" t="s">
        <v>195</v>
      </c>
      <c r="C319" s="249" t="s">
        <v>523</v>
      </c>
      <c r="D319" s="249" t="s">
        <v>14</v>
      </c>
      <c r="E319" s="249">
        <v>74</v>
      </c>
      <c r="F319" s="250">
        <v>309</v>
      </c>
      <c r="G319" s="250">
        <v>314.54000000000002</v>
      </c>
      <c r="H319" s="249" t="s">
        <v>538</v>
      </c>
      <c r="I319" s="249" t="s">
        <v>540</v>
      </c>
      <c r="J319" s="249" t="s">
        <v>184</v>
      </c>
      <c r="K319" s="251" t="s">
        <v>194</v>
      </c>
    </row>
    <row r="320" spans="1:11">
      <c r="A320" s="252" t="s">
        <v>11</v>
      </c>
      <c r="B320" s="253" t="s">
        <v>195</v>
      </c>
      <c r="C320" s="253" t="s">
        <v>523</v>
      </c>
      <c r="D320" s="253" t="s">
        <v>14</v>
      </c>
      <c r="E320" s="253">
        <v>74</v>
      </c>
      <c r="F320" s="254">
        <v>314.54000000000002</v>
      </c>
      <c r="G320" s="254">
        <v>317.25200000000001</v>
      </c>
      <c r="H320" s="253" t="s">
        <v>541</v>
      </c>
      <c r="I320" s="253" t="s">
        <v>542</v>
      </c>
      <c r="J320" s="253" t="s">
        <v>184</v>
      </c>
      <c r="K320" s="255" t="s">
        <v>194</v>
      </c>
    </row>
    <row r="321" spans="1:11">
      <c r="A321" s="248" t="s">
        <v>11</v>
      </c>
      <c r="B321" s="249" t="s">
        <v>195</v>
      </c>
      <c r="C321" s="249" t="s">
        <v>523</v>
      </c>
      <c r="D321" s="249" t="s">
        <v>14</v>
      </c>
      <c r="E321" s="249">
        <v>74</v>
      </c>
      <c r="F321" s="250">
        <v>314.54000000000002</v>
      </c>
      <c r="G321" s="250">
        <v>317.25200000000001</v>
      </c>
      <c r="H321" s="249" t="s">
        <v>541</v>
      </c>
      <c r="I321" s="249" t="s">
        <v>543</v>
      </c>
      <c r="J321" s="249" t="s">
        <v>184</v>
      </c>
      <c r="K321" s="251" t="s">
        <v>194</v>
      </c>
    </row>
    <row r="322" spans="1:11">
      <c r="A322" s="252" t="s">
        <v>11</v>
      </c>
      <c r="B322" s="253" t="s">
        <v>195</v>
      </c>
      <c r="C322" s="253" t="s">
        <v>523</v>
      </c>
      <c r="D322" s="253" t="s">
        <v>14</v>
      </c>
      <c r="E322" s="253">
        <v>74</v>
      </c>
      <c r="F322" s="254">
        <v>317.25200000000001</v>
      </c>
      <c r="G322" s="254">
        <v>326</v>
      </c>
      <c r="H322" s="253" t="s">
        <v>192</v>
      </c>
      <c r="I322" s="253" t="s">
        <v>544</v>
      </c>
      <c r="J322" s="253" t="s">
        <v>184</v>
      </c>
      <c r="K322" s="255" t="s">
        <v>194</v>
      </c>
    </row>
    <row r="323" spans="1:11">
      <c r="A323" s="248" t="s">
        <v>11</v>
      </c>
      <c r="B323" s="249" t="s">
        <v>195</v>
      </c>
      <c r="C323" s="249" t="s">
        <v>523</v>
      </c>
      <c r="D323" s="249" t="s">
        <v>14</v>
      </c>
      <c r="E323" s="249">
        <v>74</v>
      </c>
      <c r="F323" s="250">
        <v>335.31</v>
      </c>
      <c r="G323" s="250">
        <v>338.31</v>
      </c>
      <c r="H323" s="249" t="s">
        <v>545</v>
      </c>
      <c r="I323" s="249" t="s">
        <v>546</v>
      </c>
      <c r="J323" s="249" t="s">
        <v>184</v>
      </c>
      <c r="K323" s="251" t="s">
        <v>194</v>
      </c>
    </row>
    <row r="324" spans="1:11">
      <c r="A324" s="252" t="s">
        <v>11</v>
      </c>
      <c r="B324" s="253" t="s">
        <v>195</v>
      </c>
      <c r="C324" s="253" t="s">
        <v>523</v>
      </c>
      <c r="D324" s="253" t="s">
        <v>14</v>
      </c>
      <c r="E324" s="253">
        <v>74</v>
      </c>
      <c r="F324" s="254">
        <v>335.31</v>
      </c>
      <c r="G324" s="254">
        <v>338.31</v>
      </c>
      <c r="H324" s="253" t="s">
        <v>545</v>
      </c>
      <c r="I324" s="253" t="s">
        <v>547</v>
      </c>
      <c r="J324" s="253" t="s">
        <v>184</v>
      </c>
      <c r="K324" s="255" t="s">
        <v>194</v>
      </c>
    </row>
    <row r="325" spans="1:11">
      <c r="A325" s="248" t="s">
        <v>11</v>
      </c>
      <c r="B325" s="249" t="s">
        <v>195</v>
      </c>
      <c r="C325" s="249" t="s">
        <v>523</v>
      </c>
      <c r="D325" s="249" t="s">
        <v>14</v>
      </c>
      <c r="E325" s="249">
        <v>74</v>
      </c>
      <c r="F325" s="250">
        <v>338.31</v>
      </c>
      <c r="G325" s="250">
        <v>350</v>
      </c>
      <c r="H325" s="249" t="s">
        <v>548</v>
      </c>
      <c r="I325" s="249" t="s">
        <v>549</v>
      </c>
      <c r="J325" s="249" t="s">
        <v>184</v>
      </c>
      <c r="K325" s="251" t="s">
        <v>194</v>
      </c>
    </row>
    <row r="326" spans="1:11">
      <c r="A326" s="252" t="s">
        <v>11</v>
      </c>
      <c r="B326" s="253" t="s">
        <v>195</v>
      </c>
      <c r="C326" s="253" t="s">
        <v>523</v>
      </c>
      <c r="D326" s="253" t="s">
        <v>14</v>
      </c>
      <c r="E326" s="253">
        <v>74</v>
      </c>
      <c r="F326" s="254">
        <v>350</v>
      </c>
      <c r="G326" s="254">
        <v>362.04399999999998</v>
      </c>
      <c r="H326" s="253" t="s">
        <v>548</v>
      </c>
      <c r="I326" s="253" t="s">
        <v>550</v>
      </c>
      <c r="J326" s="253" t="s">
        <v>184</v>
      </c>
      <c r="K326" s="255" t="s">
        <v>194</v>
      </c>
    </row>
    <row r="327" spans="1:11">
      <c r="A327" s="248" t="s">
        <v>11</v>
      </c>
      <c r="B327" s="249" t="s">
        <v>195</v>
      </c>
      <c r="C327" s="249" t="s">
        <v>523</v>
      </c>
      <c r="D327" s="249" t="s">
        <v>14</v>
      </c>
      <c r="E327" s="249">
        <v>74</v>
      </c>
      <c r="F327" s="250">
        <v>362.04399999999998</v>
      </c>
      <c r="G327" s="250">
        <v>364.67099999999999</v>
      </c>
      <c r="H327" s="249" t="s">
        <v>551</v>
      </c>
      <c r="I327" s="249" t="s">
        <v>552</v>
      </c>
      <c r="J327" s="249" t="s">
        <v>184</v>
      </c>
      <c r="K327" s="251" t="s">
        <v>194</v>
      </c>
    </row>
    <row r="328" spans="1:11">
      <c r="A328" s="252" t="s">
        <v>11</v>
      </c>
      <c r="B328" s="253" t="s">
        <v>195</v>
      </c>
      <c r="C328" s="253" t="s">
        <v>523</v>
      </c>
      <c r="D328" s="253" t="s">
        <v>14</v>
      </c>
      <c r="E328" s="253">
        <v>74</v>
      </c>
      <c r="F328" s="254">
        <v>362.04399999999998</v>
      </c>
      <c r="G328" s="254">
        <v>364.67099999999999</v>
      </c>
      <c r="H328" s="253" t="s">
        <v>551</v>
      </c>
      <c r="I328" s="253" t="s">
        <v>553</v>
      </c>
      <c r="J328" s="253" t="s">
        <v>184</v>
      </c>
      <c r="K328" s="255" t="s">
        <v>194</v>
      </c>
    </row>
    <row r="329" spans="1:11">
      <c r="A329" s="248" t="s">
        <v>11</v>
      </c>
      <c r="B329" s="249" t="s">
        <v>195</v>
      </c>
      <c r="C329" s="249" t="s">
        <v>523</v>
      </c>
      <c r="D329" s="249" t="s">
        <v>14</v>
      </c>
      <c r="E329" s="249">
        <v>74</v>
      </c>
      <c r="F329" s="250">
        <v>364.67099999999999</v>
      </c>
      <c r="G329" s="250">
        <v>370</v>
      </c>
      <c r="H329" s="249" t="s">
        <v>554</v>
      </c>
      <c r="I329" s="249" t="s">
        <v>555</v>
      </c>
      <c r="J329" s="249" t="s">
        <v>184</v>
      </c>
      <c r="K329" s="251" t="s">
        <v>194</v>
      </c>
    </row>
    <row r="330" spans="1:11">
      <c r="A330" s="252" t="s">
        <v>11</v>
      </c>
      <c r="B330" s="253" t="s">
        <v>195</v>
      </c>
      <c r="C330" s="253" t="s">
        <v>523</v>
      </c>
      <c r="D330" s="253" t="s">
        <v>14</v>
      </c>
      <c r="E330" s="253">
        <v>74</v>
      </c>
      <c r="F330" s="254">
        <v>370</v>
      </c>
      <c r="G330" s="254">
        <v>375.471</v>
      </c>
      <c r="H330" s="253" t="s">
        <v>554</v>
      </c>
      <c r="I330" s="253" t="s">
        <v>556</v>
      </c>
      <c r="J330" s="253" t="s">
        <v>184</v>
      </c>
      <c r="K330" s="255" t="s">
        <v>194</v>
      </c>
    </row>
    <row r="331" spans="1:11">
      <c r="A331" s="248" t="s">
        <v>11</v>
      </c>
      <c r="B331" s="249" t="s">
        <v>195</v>
      </c>
      <c r="C331" s="249" t="s">
        <v>523</v>
      </c>
      <c r="D331" s="249" t="s">
        <v>14</v>
      </c>
      <c r="E331" s="249">
        <v>74</v>
      </c>
      <c r="F331" s="250">
        <v>375.471</v>
      </c>
      <c r="G331" s="250">
        <v>378.45800000000003</v>
      </c>
      <c r="H331" s="249" t="s">
        <v>557</v>
      </c>
      <c r="I331" s="249" t="s">
        <v>558</v>
      </c>
      <c r="J331" s="249" t="s">
        <v>184</v>
      </c>
      <c r="K331" s="251" t="s">
        <v>194</v>
      </c>
    </row>
    <row r="332" spans="1:11">
      <c r="A332" s="252" t="s">
        <v>11</v>
      </c>
      <c r="B332" s="253" t="s">
        <v>195</v>
      </c>
      <c r="C332" s="253" t="s">
        <v>523</v>
      </c>
      <c r="D332" s="253" t="s">
        <v>14</v>
      </c>
      <c r="E332" s="253">
        <v>74</v>
      </c>
      <c r="F332" s="254">
        <v>375.471</v>
      </c>
      <c r="G332" s="254">
        <v>378.45800000000003</v>
      </c>
      <c r="H332" s="253" t="s">
        <v>557</v>
      </c>
      <c r="I332" s="253" t="s">
        <v>559</v>
      </c>
      <c r="J332" s="253" t="s">
        <v>184</v>
      </c>
      <c r="K332" s="255" t="s">
        <v>194</v>
      </c>
    </row>
    <row r="333" spans="1:11">
      <c r="A333" s="248" t="s">
        <v>11</v>
      </c>
      <c r="B333" s="249" t="s">
        <v>195</v>
      </c>
      <c r="C333" s="249" t="s">
        <v>523</v>
      </c>
      <c r="D333" s="249" t="s">
        <v>14</v>
      </c>
      <c r="E333" s="249">
        <v>74</v>
      </c>
      <c r="F333" s="250">
        <v>378.45800000000003</v>
      </c>
      <c r="G333" s="250">
        <v>389</v>
      </c>
      <c r="H333" s="249" t="s">
        <v>560</v>
      </c>
      <c r="I333" s="249" t="s">
        <v>561</v>
      </c>
      <c r="J333" s="249" t="s">
        <v>184</v>
      </c>
      <c r="K333" s="251" t="s">
        <v>194</v>
      </c>
    </row>
    <row r="334" spans="1:11">
      <c r="A334" s="252" t="s">
        <v>11</v>
      </c>
      <c r="B334" s="253" t="s">
        <v>195</v>
      </c>
      <c r="C334" s="253" t="s">
        <v>523</v>
      </c>
      <c r="D334" s="253" t="s">
        <v>14</v>
      </c>
      <c r="E334" s="253">
        <v>74</v>
      </c>
      <c r="F334" s="254">
        <v>389</v>
      </c>
      <c r="G334" s="254">
        <v>399.34100000000001</v>
      </c>
      <c r="H334" s="253" t="s">
        <v>560</v>
      </c>
      <c r="I334" s="253" t="s">
        <v>562</v>
      </c>
      <c r="J334" s="253" t="s">
        <v>184</v>
      </c>
      <c r="K334" s="255" t="s">
        <v>194</v>
      </c>
    </row>
    <row r="335" spans="1:11">
      <c r="A335" s="248" t="s">
        <v>11</v>
      </c>
      <c r="B335" s="249" t="s">
        <v>195</v>
      </c>
      <c r="C335" s="249" t="s">
        <v>523</v>
      </c>
      <c r="D335" s="249" t="s">
        <v>14</v>
      </c>
      <c r="E335" s="249">
        <v>74</v>
      </c>
      <c r="F335" s="250">
        <v>399.34100000000001</v>
      </c>
      <c r="G335" s="250">
        <v>400.94099999999997</v>
      </c>
      <c r="H335" s="249" t="s">
        <v>563</v>
      </c>
      <c r="I335" s="249" t="s">
        <v>564</v>
      </c>
      <c r="J335" s="249" t="s">
        <v>184</v>
      </c>
      <c r="K335" s="251" t="s">
        <v>194</v>
      </c>
    </row>
    <row r="336" spans="1:11">
      <c r="A336" s="252" t="s">
        <v>11</v>
      </c>
      <c r="B336" s="253" t="s">
        <v>195</v>
      </c>
      <c r="C336" s="253" t="s">
        <v>523</v>
      </c>
      <c r="D336" s="253" t="s">
        <v>14</v>
      </c>
      <c r="E336" s="253">
        <v>74</v>
      </c>
      <c r="F336" s="254">
        <v>400.94099999999997</v>
      </c>
      <c r="G336" s="254">
        <v>403.13299999999998</v>
      </c>
      <c r="H336" s="253" t="s">
        <v>565</v>
      </c>
      <c r="I336" s="253" t="s">
        <v>566</v>
      </c>
      <c r="J336" s="253" t="s">
        <v>184</v>
      </c>
      <c r="K336" s="255" t="s">
        <v>194</v>
      </c>
    </row>
    <row r="337" spans="1:11">
      <c r="A337" s="248" t="s">
        <v>11</v>
      </c>
      <c r="B337" s="249" t="s">
        <v>195</v>
      </c>
      <c r="C337" s="249" t="s">
        <v>523</v>
      </c>
      <c r="D337" s="249" t="s">
        <v>14</v>
      </c>
      <c r="E337" s="249">
        <v>74</v>
      </c>
      <c r="F337" s="250">
        <v>400.94099999999997</v>
      </c>
      <c r="G337" s="250">
        <v>403.13299999999998</v>
      </c>
      <c r="H337" s="249" t="s">
        <v>565</v>
      </c>
      <c r="I337" s="249" t="s">
        <v>567</v>
      </c>
      <c r="J337" s="249" t="s">
        <v>184</v>
      </c>
      <c r="K337" s="251" t="s">
        <v>194</v>
      </c>
    </row>
    <row r="338" spans="1:11">
      <c r="A338" s="252" t="s">
        <v>11</v>
      </c>
      <c r="B338" s="253" t="s">
        <v>195</v>
      </c>
      <c r="C338" s="253" t="s">
        <v>523</v>
      </c>
      <c r="D338" s="253" t="s">
        <v>14</v>
      </c>
      <c r="E338" s="253">
        <v>74</v>
      </c>
      <c r="F338" s="254">
        <v>403.13299999999998</v>
      </c>
      <c r="G338" s="254">
        <v>403.25799999999998</v>
      </c>
      <c r="H338" s="253" t="s">
        <v>568</v>
      </c>
      <c r="I338" s="253" t="s">
        <v>569</v>
      </c>
      <c r="J338" s="253" t="s">
        <v>184</v>
      </c>
      <c r="K338" s="255" t="s">
        <v>194</v>
      </c>
    </row>
    <row r="339" spans="1:11">
      <c r="A339" s="248" t="s">
        <v>11</v>
      </c>
      <c r="B339" s="249" t="s">
        <v>195</v>
      </c>
      <c r="C339" s="249" t="s">
        <v>523</v>
      </c>
      <c r="D339" s="249" t="s">
        <v>14</v>
      </c>
      <c r="E339" s="249">
        <v>74</v>
      </c>
      <c r="F339" s="250">
        <v>403.25799999999998</v>
      </c>
      <c r="G339" s="250">
        <v>406.37099999999998</v>
      </c>
      <c r="H339" s="249" t="s">
        <v>570</v>
      </c>
      <c r="I339" s="249" t="s">
        <v>571</v>
      </c>
      <c r="J339" s="249" t="s">
        <v>184</v>
      </c>
      <c r="K339" s="251" t="s">
        <v>194</v>
      </c>
    </row>
    <row r="340" spans="1:11">
      <c r="A340" s="252" t="s">
        <v>11</v>
      </c>
      <c r="B340" s="253" t="s">
        <v>195</v>
      </c>
      <c r="C340" s="253" t="s">
        <v>523</v>
      </c>
      <c r="D340" s="253" t="s">
        <v>14</v>
      </c>
      <c r="E340" s="253">
        <v>74</v>
      </c>
      <c r="F340" s="254">
        <v>403.25799999999998</v>
      </c>
      <c r="G340" s="254">
        <v>406.37099999999998</v>
      </c>
      <c r="H340" s="253" t="s">
        <v>570</v>
      </c>
      <c r="I340" s="253" t="s">
        <v>572</v>
      </c>
      <c r="J340" s="253" t="s">
        <v>184</v>
      </c>
      <c r="K340" s="255" t="s">
        <v>194</v>
      </c>
    </row>
    <row r="341" spans="1:11">
      <c r="A341" s="248" t="s">
        <v>11</v>
      </c>
      <c r="B341" s="249" t="s">
        <v>195</v>
      </c>
      <c r="C341" s="249" t="s">
        <v>523</v>
      </c>
      <c r="D341" s="249" t="s">
        <v>14</v>
      </c>
      <c r="E341" s="249">
        <v>74</v>
      </c>
      <c r="F341" s="250">
        <v>406.37099999999998</v>
      </c>
      <c r="G341" s="250">
        <v>416</v>
      </c>
      <c r="H341" s="249" t="s">
        <v>573</v>
      </c>
      <c r="I341" s="249" t="s">
        <v>574</v>
      </c>
      <c r="J341" s="249" t="s">
        <v>184</v>
      </c>
      <c r="K341" s="251" t="s">
        <v>194</v>
      </c>
    </row>
    <row r="342" spans="1:11">
      <c r="A342" s="252" t="s">
        <v>11</v>
      </c>
      <c r="B342" s="253" t="s">
        <v>195</v>
      </c>
      <c r="C342" s="253" t="s">
        <v>523</v>
      </c>
      <c r="D342" s="253" t="s">
        <v>14</v>
      </c>
      <c r="E342" s="253">
        <v>74</v>
      </c>
      <c r="F342" s="254">
        <v>416</v>
      </c>
      <c r="G342" s="254">
        <v>426.60399999999998</v>
      </c>
      <c r="H342" s="253" t="s">
        <v>573</v>
      </c>
      <c r="I342" s="253" t="s">
        <v>575</v>
      </c>
      <c r="J342" s="253" t="s">
        <v>184</v>
      </c>
      <c r="K342" s="255" t="s">
        <v>194</v>
      </c>
    </row>
    <row r="343" spans="1:11">
      <c r="A343" s="248" t="s">
        <v>11</v>
      </c>
      <c r="B343" s="249" t="s">
        <v>195</v>
      </c>
      <c r="C343" s="249" t="s">
        <v>523</v>
      </c>
      <c r="D343" s="249" t="s">
        <v>14</v>
      </c>
      <c r="E343" s="249">
        <v>74</v>
      </c>
      <c r="F343" s="250">
        <v>426.60399999999998</v>
      </c>
      <c r="G343" s="250">
        <v>429.572</v>
      </c>
      <c r="H343" s="249" t="s">
        <v>576</v>
      </c>
      <c r="I343" s="249" t="s">
        <v>577</v>
      </c>
      <c r="J343" s="249" t="s">
        <v>184</v>
      </c>
      <c r="K343" s="251" t="s">
        <v>194</v>
      </c>
    </row>
    <row r="344" spans="1:11">
      <c r="A344" s="252" t="s">
        <v>11</v>
      </c>
      <c r="B344" s="253" t="s">
        <v>195</v>
      </c>
      <c r="C344" s="253" t="s">
        <v>523</v>
      </c>
      <c r="D344" s="253" t="s">
        <v>14</v>
      </c>
      <c r="E344" s="253">
        <v>74</v>
      </c>
      <c r="F344" s="254">
        <v>426.60399999999998</v>
      </c>
      <c r="G344" s="254">
        <v>429.572</v>
      </c>
      <c r="H344" s="253" t="s">
        <v>576</v>
      </c>
      <c r="I344" s="253" t="s">
        <v>578</v>
      </c>
      <c r="J344" s="253" t="s">
        <v>184</v>
      </c>
      <c r="K344" s="255" t="s">
        <v>194</v>
      </c>
    </row>
    <row r="345" spans="1:11">
      <c r="A345" s="248" t="s">
        <v>11</v>
      </c>
      <c r="B345" s="249" t="s">
        <v>195</v>
      </c>
      <c r="C345" s="249" t="s">
        <v>523</v>
      </c>
      <c r="D345" s="249" t="s">
        <v>14</v>
      </c>
      <c r="E345" s="249">
        <v>74</v>
      </c>
      <c r="F345" s="250">
        <v>429.572</v>
      </c>
      <c r="G345" s="250">
        <v>440</v>
      </c>
      <c r="H345" s="249" t="s">
        <v>579</v>
      </c>
      <c r="I345" s="249" t="s">
        <v>580</v>
      </c>
      <c r="J345" s="249" t="s">
        <v>184</v>
      </c>
      <c r="K345" s="251" t="s">
        <v>194</v>
      </c>
    </row>
    <row r="346" spans="1:11">
      <c r="A346" s="252" t="s">
        <v>11</v>
      </c>
      <c r="B346" s="253" t="s">
        <v>195</v>
      </c>
      <c r="C346" s="253" t="s">
        <v>523</v>
      </c>
      <c r="D346" s="253" t="s">
        <v>14</v>
      </c>
      <c r="E346" s="253">
        <v>74</v>
      </c>
      <c r="F346" s="254">
        <v>440</v>
      </c>
      <c r="G346" s="254">
        <v>450.62299999999999</v>
      </c>
      <c r="H346" s="253" t="s">
        <v>579</v>
      </c>
      <c r="I346" s="253" t="s">
        <v>581</v>
      </c>
      <c r="J346" s="253" t="s">
        <v>184</v>
      </c>
      <c r="K346" s="255" t="s">
        <v>194</v>
      </c>
    </row>
    <row r="347" spans="1:11">
      <c r="A347" s="248" t="s">
        <v>11</v>
      </c>
      <c r="B347" s="249" t="s">
        <v>195</v>
      </c>
      <c r="C347" s="249" t="s">
        <v>523</v>
      </c>
      <c r="D347" s="249" t="s">
        <v>14</v>
      </c>
      <c r="E347" s="249">
        <v>74</v>
      </c>
      <c r="F347" s="250">
        <v>450.62299999999999</v>
      </c>
      <c r="G347" s="250">
        <v>453.32100000000003</v>
      </c>
      <c r="H347" s="249" t="s">
        <v>582</v>
      </c>
      <c r="I347" s="249" t="s">
        <v>583</v>
      </c>
      <c r="J347" s="249" t="s">
        <v>184</v>
      </c>
      <c r="K347" s="251" t="s">
        <v>194</v>
      </c>
    </row>
    <row r="348" spans="1:11">
      <c r="A348" s="252" t="s">
        <v>11</v>
      </c>
      <c r="B348" s="253" t="s">
        <v>195</v>
      </c>
      <c r="C348" s="253" t="s">
        <v>523</v>
      </c>
      <c r="D348" s="253" t="s">
        <v>14</v>
      </c>
      <c r="E348" s="253">
        <v>74</v>
      </c>
      <c r="F348" s="254">
        <v>450.62299999999999</v>
      </c>
      <c r="G348" s="254">
        <v>453.32100000000003</v>
      </c>
      <c r="H348" s="253" t="s">
        <v>582</v>
      </c>
      <c r="I348" s="253" t="s">
        <v>584</v>
      </c>
      <c r="J348" s="253" t="s">
        <v>184</v>
      </c>
      <c r="K348" s="255" t="s">
        <v>194</v>
      </c>
    </row>
    <row r="349" spans="1:11">
      <c r="A349" s="248" t="s">
        <v>11</v>
      </c>
      <c r="B349" s="249" t="s">
        <v>195</v>
      </c>
      <c r="C349" s="249" t="s">
        <v>523</v>
      </c>
      <c r="D349" s="249" t="s">
        <v>14</v>
      </c>
      <c r="E349" s="249">
        <v>74</v>
      </c>
      <c r="F349" s="250">
        <v>453.32100000000003</v>
      </c>
      <c r="G349" s="250">
        <v>464</v>
      </c>
      <c r="H349" s="249" t="s">
        <v>585</v>
      </c>
      <c r="I349" s="249" t="s">
        <v>586</v>
      </c>
      <c r="J349" s="249" t="s">
        <v>184</v>
      </c>
      <c r="K349" s="251" t="s">
        <v>194</v>
      </c>
    </row>
    <row r="350" spans="1:11">
      <c r="A350" s="252" t="s">
        <v>11</v>
      </c>
      <c r="B350" s="253" t="s">
        <v>195</v>
      </c>
      <c r="C350" s="253" t="s">
        <v>523</v>
      </c>
      <c r="D350" s="253" t="s">
        <v>14</v>
      </c>
      <c r="E350" s="253">
        <v>74</v>
      </c>
      <c r="F350" s="254">
        <v>464</v>
      </c>
      <c r="G350" s="254">
        <v>474.98899999999998</v>
      </c>
      <c r="H350" s="253" t="s">
        <v>585</v>
      </c>
      <c r="I350" s="253" t="s">
        <v>587</v>
      </c>
      <c r="J350" s="253" t="s">
        <v>184</v>
      </c>
      <c r="K350" s="255" t="s">
        <v>194</v>
      </c>
    </row>
    <row r="351" spans="1:11">
      <c r="A351" s="248" t="s">
        <v>11</v>
      </c>
      <c r="B351" s="249" t="s">
        <v>195</v>
      </c>
      <c r="C351" s="249" t="s">
        <v>523</v>
      </c>
      <c r="D351" s="249" t="s">
        <v>14</v>
      </c>
      <c r="E351" s="249">
        <v>74</v>
      </c>
      <c r="F351" s="250">
        <v>474.98899999999998</v>
      </c>
      <c r="G351" s="250">
        <v>477.84699999999998</v>
      </c>
      <c r="H351" s="249" t="s">
        <v>588</v>
      </c>
      <c r="I351" s="249" t="s">
        <v>589</v>
      </c>
      <c r="J351" s="249" t="s">
        <v>184</v>
      </c>
      <c r="K351" s="251" t="s">
        <v>194</v>
      </c>
    </row>
    <row r="352" spans="1:11">
      <c r="A352" s="252" t="s">
        <v>11</v>
      </c>
      <c r="B352" s="253" t="s">
        <v>195</v>
      </c>
      <c r="C352" s="253" t="s">
        <v>523</v>
      </c>
      <c r="D352" s="253" t="s">
        <v>14</v>
      </c>
      <c r="E352" s="253">
        <v>74</v>
      </c>
      <c r="F352" s="254">
        <v>474.98899999999998</v>
      </c>
      <c r="G352" s="254">
        <v>477.84699999999998</v>
      </c>
      <c r="H352" s="253" t="s">
        <v>588</v>
      </c>
      <c r="I352" s="253" t="s">
        <v>590</v>
      </c>
      <c r="J352" s="253" t="s">
        <v>184</v>
      </c>
      <c r="K352" s="255" t="s">
        <v>194</v>
      </c>
    </row>
    <row r="353" spans="1:11">
      <c r="A353" s="248" t="s">
        <v>11</v>
      </c>
      <c r="B353" s="249" t="s">
        <v>195</v>
      </c>
      <c r="C353" s="249" t="s">
        <v>523</v>
      </c>
      <c r="D353" s="249" t="s">
        <v>14</v>
      </c>
      <c r="E353" s="249">
        <v>74</v>
      </c>
      <c r="F353" s="250">
        <v>477.84699999999998</v>
      </c>
      <c r="G353" s="250">
        <v>487</v>
      </c>
      <c r="H353" s="249" t="s">
        <v>591</v>
      </c>
      <c r="I353" s="249" t="s">
        <v>592</v>
      </c>
      <c r="J353" s="249" t="s">
        <v>184</v>
      </c>
      <c r="K353" s="251" t="s">
        <v>194</v>
      </c>
    </row>
    <row r="354" spans="1:11">
      <c r="A354" s="252" t="s">
        <v>11</v>
      </c>
      <c r="B354" s="253" t="s">
        <v>195</v>
      </c>
      <c r="C354" s="253" t="s">
        <v>523</v>
      </c>
      <c r="D354" s="253" t="s">
        <v>14</v>
      </c>
      <c r="E354" s="253">
        <v>74</v>
      </c>
      <c r="F354" s="254">
        <v>487</v>
      </c>
      <c r="G354" s="254">
        <v>492</v>
      </c>
      <c r="H354" s="253" t="s">
        <v>591</v>
      </c>
      <c r="I354" s="253">
        <v>487492</v>
      </c>
      <c r="J354" s="253" t="s">
        <v>184</v>
      </c>
      <c r="K354" s="255" t="s">
        <v>194</v>
      </c>
    </row>
    <row r="355" spans="1:11">
      <c r="A355" s="248" t="s">
        <v>11</v>
      </c>
      <c r="B355" s="249" t="s">
        <v>195</v>
      </c>
      <c r="C355" s="249" t="s">
        <v>523</v>
      </c>
      <c r="D355" s="249" t="s">
        <v>14</v>
      </c>
      <c r="E355" s="249">
        <v>74</v>
      </c>
      <c r="F355" s="250">
        <v>492</v>
      </c>
      <c r="G355" s="250">
        <v>498.77</v>
      </c>
      <c r="H355" s="249" t="s">
        <v>591</v>
      </c>
      <c r="I355" s="249">
        <v>492499</v>
      </c>
      <c r="J355" s="249" t="s">
        <v>184</v>
      </c>
      <c r="K355" s="251" t="s">
        <v>194</v>
      </c>
    </row>
    <row r="356" spans="1:11">
      <c r="A356" s="256" t="s">
        <v>11</v>
      </c>
      <c r="B356" s="257" t="s">
        <v>195</v>
      </c>
      <c r="C356" s="257" t="s">
        <v>523</v>
      </c>
      <c r="D356" s="257" t="s">
        <v>14</v>
      </c>
      <c r="E356" s="257">
        <v>74</v>
      </c>
      <c r="F356" s="258">
        <v>498.77</v>
      </c>
      <c r="G356" s="258">
        <v>499.37099999999998</v>
      </c>
      <c r="H356" s="257" t="s">
        <v>591</v>
      </c>
      <c r="I356" s="257" t="s">
        <v>593</v>
      </c>
      <c r="J356" s="259" t="s">
        <v>184</v>
      </c>
      <c r="K356" s="260" t="s">
        <v>194</v>
      </c>
    </row>
    <row r="357" spans="1:11">
      <c r="A357" s="261" t="s">
        <v>11</v>
      </c>
      <c r="B357" s="262" t="s">
        <v>195</v>
      </c>
      <c r="C357" s="262" t="s">
        <v>523</v>
      </c>
      <c r="D357" s="262" t="s">
        <v>14</v>
      </c>
      <c r="E357" s="262">
        <v>74</v>
      </c>
      <c r="F357" s="263">
        <v>498.77</v>
      </c>
      <c r="G357" s="263">
        <v>499.38799999999998</v>
      </c>
      <c r="H357" s="262" t="s">
        <v>591</v>
      </c>
      <c r="I357" s="262" t="s">
        <v>594</v>
      </c>
      <c r="J357" s="264" t="s">
        <v>184</v>
      </c>
      <c r="K357" s="265" t="s">
        <v>194</v>
      </c>
    </row>
    <row r="358" spans="1:11">
      <c r="A358" s="256" t="s">
        <v>11</v>
      </c>
      <c r="B358" s="257" t="s">
        <v>195</v>
      </c>
      <c r="C358" s="257" t="s">
        <v>523</v>
      </c>
      <c r="D358" s="257" t="s">
        <v>14</v>
      </c>
      <c r="E358" s="257">
        <v>74</v>
      </c>
      <c r="F358" s="258">
        <v>499.37099999999998</v>
      </c>
      <c r="G358" s="258">
        <v>501.30900000000003</v>
      </c>
      <c r="H358" s="257" t="s">
        <v>595</v>
      </c>
      <c r="I358" s="257" t="s">
        <v>596</v>
      </c>
      <c r="J358" s="259" t="s">
        <v>184</v>
      </c>
      <c r="K358" s="260" t="s">
        <v>194</v>
      </c>
    </row>
    <row r="359" spans="1:11">
      <c r="A359" s="261" t="s">
        <v>11</v>
      </c>
      <c r="B359" s="262" t="s">
        <v>195</v>
      </c>
      <c r="C359" s="262" t="s">
        <v>523</v>
      </c>
      <c r="D359" s="262" t="s">
        <v>14</v>
      </c>
      <c r="E359" s="262">
        <v>74</v>
      </c>
      <c r="F359" s="263">
        <v>499.38799999999998</v>
      </c>
      <c r="G359" s="263">
        <v>501.30900000000003</v>
      </c>
      <c r="H359" s="262" t="s">
        <v>595</v>
      </c>
      <c r="I359" s="262" t="s">
        <v>597</v>
      </c>
      <c r="J359" s="264" t="s">
        <v>184</v>
      </c>
      <c r="K359" s="265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6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8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8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8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8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8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8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8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8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8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8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8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8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8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8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8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8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8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8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8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8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8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8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8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8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8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8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8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8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8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8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8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8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8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8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8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8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8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8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8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8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8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8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8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8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8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8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8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8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8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8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8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8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8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8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8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8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8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8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8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8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8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8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8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8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8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8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8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8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8" t="s">
        <v>818</v>
      </c>
      <c r="D75" s="285" t="s">
        <v>819</v>
      </c>
      <c r="E75" s="286" t="s">
        <v>636</v>
      </c>
      <c r="F75" s="286" t="s">
        <v>608</v>
      </c>
      <c r="G75" s="286" t="s">
        <v>618</v>
      </c>
      <c r="H75" s="286" t="s">
        <v>609</v>
      </c>
      <c r="I75" s="286">
        <v>1</v>
      </c>
      <c r="J75" s="287">
        <v>1</v>
      </c>
      <c r="K75" s="288" t="s">
        <v>618</v>
      </c>
    </row>
    <row r="76" spans="1:11">
      <c r="A76" s="208" t="s">
        <v>820</v>
      </c>
      <c r="D76" s="330" t="s">
        <v>821</v>
      </c>
      <c r="E76" s="331" t="s">
        <v>636</v>
      </c>
      <c r="F76" s="331" t="s">
        <v>608</v>
      </c>
      <c r="G76" s="331" t="s">
        <v>618</v>
      </c>
      <c r="H76" s="331"/>
      <c r="I76" s="331">
        <v>1</v>
      </c>
      <c r="J76" s="336">
        <v>1</v>
      </c>
      <c r="K76" s="337" t="s">
        <v>618</v>
      </c>
    </row>
    <row r="77" spans="1:11">
      <c r="A77" s="208" t="s">
        <v>822</v>
      </c>
      <c r="D77" s="332" t="s">
        <v>823</v>
      </c>
      <c r="E77" s="333" t="s">
        <v>607</v>
      </c>
      <c r="F77" s="334" t="s">
        <v>608</v>
      </c>
      <c r="G77" s="334" t="s">
        <v>618</v>
      </c>
      <c r="H77" s="335" t="s">
        <v>823</v>
      </c>
      <c r="I77" s="335">
        <v>1</v>
      </c>
      <c r="J77" s="336">
        <v>1</v>
      </c>
      <c r="K77" s="288" t="s">
        <v>618</v>
      </c>
    </row>
    <row r="78" spans="1:11">
      <c r="A78" s="208" t="s">
        <v>824</v>
      </c>
      <c r="D78" s="332" t="s">
        <v>825</v>
      </c>
      <c r="E78" s="333" t="s">
        <v>607</v>
      </c>
      <c r="F78" s="335" t="s">
        <v>608</v>
      </c>
      <c r="G78" s="335" t="s">
        <v>618</v>
      </c>
      <c r="H78" s="335" t="s">
        <v>826</v>
      </c>
      <c r="I78" s="335">
        <v>1</v>
      </c>
      <c r="J78" s="336">
        <v>1</v>
      </c>
      <c r="K78" s="337" t="s">
        <v>618</v>
      </c>
    </row>
    <row r="79" spans="1:11">
      <c r="A79" s="208" t="s">
        <v>827</v>
      </c>
      <c r="D79" s="338" t="s">
        <v>828</v>
      </c>
      <c r="E79" s="339" t="s">
        <v>607</v>
      </c>
      <c r="F79" s="339" t="s">
        <v>608</v>
      </c>
      <c r="G79" s="340" t="s">
        <v>618</v>
      </c>
      <c r="H79" s="340" t="s">
        <v>829</v>
      </c>
      <c r="I79" s="340">
        <v>0</v>
      </c>
      <c r="J79" s="341">
        <v>0</v>
      </c>
      <c r="K79" s="342" t="s">
        <v>618</v>
      </c>
    </row>
    <row r="80" spans="1:11">
      <c r="A80" s="208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8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8" t="s">
        <v>835</v>
      </c>
    </row>
    <row r="83" spans="1:11">
      <c r="A83" t="s">
        <v>836</v>
      </c>
    </row>
    <row r="84" spans="1:11">
      <c r="A84" s="208" t="s">
        <v>837</v>
      </c>
    </row>
    <row r="85" spans="1:11">
      <c r="A85" s="208" t="s">
        <v>838</v>
      </c>
    </row>
    <row r="86" spans="1:11">
      <c r="A86" s="208" t="s">
        <v>839</v>
      </c>
    </row>
    <row r="87" spans="1:11">
      <c r="A87" s="208" t="s">
        <v>840</v>
      </c>
    </row>
    <row r="88" spans="1:11">
      <c r="A88" s="208" t="s">
        <v>841</v>
      </c>
    </row>
    <row r="89" spans="1:11">
      <c r="A89" s="208" t="s">
        <v>842</v>
      </c>
    </row>
    <row r="90" spans="1:11">
      <c r="A90" s="208" t="s">
        <v>843</v>
      </c>
    </row>
    <row r="91" spans="1:11">
      <c r="A91" s="208" t="s">
        <v>844</v>
      </c>
    </row>
    <row r="92" spans="1:11">
      <c r="A92" s="208" t="s">
        <v>845</v>
      </c>
    </row>
    <row r="93" spans="1:11">
      <c r="A93" s="208" t="s">
        <v>846</v>
      </c>
    </row>
    <row r="94" spans="1:11">
      <c r="A94" s="208" t="s">
        <v>847</v>
      </c>
    </row>
    <row r="95" spans="1:11">
      <c r="A95" s="208" t="s">
        <v>848</v>
      </c>
    </row>
    <row r="96" spans="1:11">
      <c r="A96" s="208" t="s">
        <v>849</v>
      </c>
    </row>
    <row r="97" spans="1:1">
      <c r="A97" s="208" t="s">
        <v>850</v>
      </c>
    </row>
    <row r="98" spans="1:1">
      <c r="A98" s="208" t="s">
        <v>851</v>
      </c>
    </row>
    <row r="99" spans="1:1">
      <c r="A99" s="208" t="s">
        <v>852</v>
      </c>
    </row>
    <row r="100" spans="1:1">
      <c r="A100" s="208" t="s">
        <v>853</v>
      </c>
    </row>
    <row r="101" spans="1:1">
      <c r="A101" s="208" t="s">
        <v>854</v>
      </c>
    </row>
    <row r="102" spans="1:1">
      <c r="A102" s="208" t="s">
        <v>855</v>
      </c>
    </row>
    <row r="103" spans="1:1">
      <c r="A103" s="208" t="s">
        <v>856</v>
      </c>
    </row>
    <row r="104" spans="1:1">
      <c r="A104" s="208" t="s">
        <v>857</v>
      </c>
    </row>
    <row r="105" spans="1:1">
      <c r="A105" s="208" t="s">
        <v>858</v>
      </c>
    </row>
    <row r="106" spans="1:1">
      <c r="A106" s="208" t="s">
        <v>859</v>
      </c>
    </row>
    <row r="107" spans="1:1">
      <c r="A107" s="208" t="s">
        <v>860</v>
      </c>
    </row>
    <row r="108" spans="1:1">
      <c r="A108" s="208" t="s">
        <v>861</v>
      </c>
    </row>
    <row r="109" spans="1:1">
      <c r="A109" s="208" t="s">
        <v>862</v>
      </c>
    </row>
    <row r="110" spans="1:1">
      <c r="A110" s="208" t="s">
        <v>753</v>
      </c>
    </row>
    <row r="111" spans="1:1">
      <c r="A111" s="208" t="s">
        <v>863</v>
      </c>
    </row>
    <row r="112" spans="1:1">
      <c r="A112" s="208" t="s">
        <v>864</v>
      </c>
    </row>
    <row r="113" spans="1:1">
      <c r="A113" s="208" t="s">
        <v>865</v>
      </c>
    </row>
    <row r="114" spans="1:1">
      <c r="A114" s="208" t="s">
        <v>866</v>
      </c>
    </row>
    <row r="115" spans="1:1">
      <c r="A115" s="208" t="s">
        <v>867</v>
      </c>
    </row>
    <row r="116" spans="1:1">
      <c r="A116" s="208" t="s">
        <v>868</v>
      </c>
    </row>
    <row r="117" spans="1:1">
      <c r="A117" s="208" t="s">
        <v>869</v>
      </c>
    </row>
    <row r="118" spans="1:1">
      <c r="A118" s="208" t="s">
        <v>870</v>
      </c>
    </row>
    <row r="119" spans="1:1">
      <c r="A119" s="208" t="s">
        <v>871</v>
      </c>
    </row>
    <row r="120" spans="1:1">
      <c r="A120" s="208" t="s">
        <v>872</v>
      </c>
    </row>
    <row r="121" spans="1:1">
      <c r="A121" s="208" t="s">
        <v>873</v>
      </c>
    </row>
    <row r="122" spans="1:1">
      <c r="A122" s="208" t="s">
        <v>874</v>
      </c>
    </row>
    <row r="123" spans="1:1">
      <c r="A123" s="208" t="s">
        <v>875</v>
      </c>
    </row>
    <row r="124" spans="1:1">
      <c r="A124" s="208" t="s">
        <v>876</v>
      </c>
    </row>
    <row r="125" spans="1:1">
      <c r="A125" s="208" t="s">
        <v>877</v>
      </c>
    </row>
    <row r="126" spans="1:1">
      <c r="A126" s="208" t="s">
        <v>878</v>
      </c>
    </row>
    <row r="127" spans="1:1">
      <c r="A127" s="208" t="s">
        <v>879</v>
      </c>
    </row>
    <row r="128" spans="1:1">
      <c r="A128" s="208" t="s">
        <v>880</v>
      </c>
    </row>
    <row r="129" spans="1:1">
      <c r="A129" s="208" t="s">
        <v>881</v>
      </c>
    </row>
    <row r="130" spans="1:1">
      <c r="A130" s="208" t="s">
        <v>882</v>
      </c>
    </row>
    <row r="131" spans="1:1">
      <c r="A131" t="s">
        <v>883</v>
      </c>
    </row>
    <row r="132" spans="1:1">
      <c r="A132" s="208" t="s">
        <v>884</v>
      </c>
    </row>
    <row r="133" spans="1:1">
      <c r="A133" s="208" t="s">
        <v>885</v>
      </c>
    </row>
    <row r="134" spans="1:1">
      <c r="A134" s="208" t="s">
        <v>886</v>
      </c>
    </row>
    <row r="135" spans="1:1">
      <c r="A135" s="208" t="s">
        <v>887</v>
      </c>
    </row>
    <row r="136" spans="1:1">
      <c r="A136" s="208" t="s">
        <v>888</v>
      </c>
    </row>
    <row r="137" spans="1:1">
      <c r="A137" s="208" t="s">
        <v>889</v>
      </c>
    </row>
    <row r="138" spans="1:1">
      <c r="A138" s="208" t="s">
        <v>890</v>
      </c>
    </row>
    <row r="139" spans="1:1">
      <c r="A139" s="208" t="s">
        <v>891</v>
      </c>
    </row>
    <row r="140" spans="1:1">
      <c r="A140" s="208" t="s">
        <v>892</v>
      </c>
    </row>
    <row r="141" spans="1:1">
      <c r="A141" s="208" t="s">
        <v>893</v>
      </c>
    </row>
    <row r="142" spans="1:1">
      <c r="A142" s="208" t="s">
        <v>894</v>
      </c>
    </row>
    <row r="143" spans="1:1">
      <c r="A143" s="208" t="s">
        <v>895</v>
      </c>
    </row>
    <row r="144" spans="1:1">
      <c r="A144" s="208" t="s">
        <v>896</v>
      </c>
    </row>
    <row r="145" spans="1:1">
      <c r="A145" s="208" t="s">
        <v>897</v>
      </c>
    </row>
    <row r="146" spans="1:1">
      <c r="A146" s="208" t="s">
        <v>898</v>
      </c>
    </row>
    <row r="147" spans="1:1">
      <c r="A147" s="208" t="s">
        <v>899</v>
      </c>
    </row>
    <row r="148" spans="1:1">
      <c r="A148" s="208" t="s">
        <v>900</v>
      </c>
    </row>
    <row r="149" spans="1:1">
      <c r="A149" s="208" t="s">
        <v>901</v>
      </c>
    </row>
    <row r="150" spans="1:1">
      <c r="A150" s="208" t="s">
        <v>902</v>
      </c>
    </row>
    <row r="151" spans="1:1">
      <c r="A151" s="208" t="s">
        <v>903</v>
      </c>
    </row>
    <row r="152" spans="1:1">
      <c r="A152" s="208" t="s">
        <v>904</v>
      </c>
    </row>
    <row r="153" spans="1:1">
      <c r="A153" s="208" t="s">
        <v>905</v>
      </c>
    </row>
    <row r="154" spans="1:1">
      <c r="A154" s="208" t="s">
        <v>906</v>
      </c>
    </row>
    <row r="155" spans="1:1">
      <c r="A155" s="208" t="s">
        <v>907</v>
      </c>
    </row>
    <row r="156" spans="1:1">
      <c r="A156" s="208" t="s">
        <v>908</v>
      </c>
    </row>
    <row r="157" spans="1:1">
      <c r="A157" s="208" t="s">
        <v>909</v>
      </c>
    </row>
    <row r="158" spans="1:1">
      <c r="A158" s="208" t="s">
        <v>910</v>
      </c>
    </row>
    <row r="159" spans="1:1">
      <c r="A159" s="208" t="s">
        <v>911</v>
      </c>
    </row>
    <row r="160" spans="1:1">
      <c r="A160" s="208" t="s">
        <v>912</v>
      </c>
    </row>
    <row r="161" spans="1:1">
      <c r="A161" s="208" t="s">
        <v>913</v>
      </c>
    </row>
    <row r="162" spans="1:1">
      <c r="A162" s="208" t="s">
        <v>914</v>
      </c>
    </row>
    <row r="163" spans="1:1">
      <c r="A163" s="208" t="s">
        <v>915</v>
      </c>
    </row>
    <row r="164" spans="1:1">
      <c r="A164" s="208" t="s">
        <v>916</v>
      </c>
    </row>
    <row r="165" spans="1:1">
      <c r="A165" s="208" t="s">
        <v>917</v>
      </c>
    </row>
    <row r="166" spans="1:1">
      <c r="A166" s="208" t="s">
        <v>918</v>
      </c>
    </row>
    <row r="167" spans="1:1">
      <c r="A167" s="208" t="s">
        <v>919</v>
      </c>
    </row>
    <row r="168" spans="1:1">
      <c r="A168" s="208" t="s">
        <v>920</v>
      </c>
    </row>
    <row r="169" spans="1:1">
      <c r="A169" s="208" t="s">
        <v>921</v>
      </c>
    </row>
    <row r="170" spans="1:1">
      <c r="A170" s="208" t="s">
        <v>922</v>
      </c>
    </row>
    <row r="171" spans="1:1">
      <c r="A171" s="208" t="s">
        <v>923</v>
      </c>
    </row>
    <row r="172" spans="1:1">
      <c r="A172" s="208" t="s">
        <v>924</v>
      </c>
    </row>
    <row r="173" spans="1:1">
      <c r="A173" s="208" t="s">
        <v>925</v>
      </c>
    </row>
    <row r="174" spans="1:1">
      <c r="A174" s="208" t="s">
        <v>926</v>
      </c>
    </row>
    <row r="175" spans="1:1">
      <c r="A175" s="208" t="s">
        <v>927</v>
      </c>
    </row>
    <row r="176" spans="1:1">
      <c r="A176" s="208" t="s">
        <v>928</v>
      </c>
    </row>
    <row r="177" spans="1:1">
      <c r="A177" s="208" t="s">
        <v>929</v>
      </c>
    </row>
    <row r="178" spans="1:1">
      <c r="A178" s="208" t="s">
        <v>930</v>
      </c>
    </row>
    <row r="179" spans="1:1">
      <c r="A179" s="208" t="s">
        <v>931</v>
      </c>
    </row>
    <row r="180" spans="1:1">
      <c r="A180" s="208" t="s">
        <v>932</v>
      </c>
    </row>
    <row r="181" spans="1:1">
      <c r="A181" s="208" t="s">
        <v>933</v>
      </c>
    </row>
    <row r="182" spans="1:1">
      <c r="A182" t="s">
        <v>934</v>
      </c>
    </row>
    <row r="183" spans="1:1">
      <c r="A183" s="208" t="s">
        <v>935</v>
      </c>
    </row>
    <row r="184" spans="1:1">
      <c r="A184" s="208" t="s">
        <v>936</v>
      </c>
    </row>
    <row r="185" spans="1:1">
      <c r="A185" s="208" t="s">
        <v>937</v>
      </c>
    </row>
    <row r="186" spans="1:1">
      <c r="A186" s="208" t="s">
        <v>938</v>
      </c>
    </row>
    <row r="187" spans="1:1">
      <c r="A187" s="208" t="s">
        <v>939</v>
      </c>
    </row>
    <row r="188" spans="1:1">
      <c r="A188" s="208" t="s">
        <v>940</v>
      </c>
    </row>
    <row r="189" spans="1:1">
      <c r="A189" s="208" t="s">
        <v>941</v>
      </c>
    </row>
    <row r="190" spans="1:1">
      <c r="A190" s="208" t="s">
        <v>942</v>
      </c>
    </row>
    <row r="191" spans="1:1">
      <c r="A191" s="208" t="s">
        <v>943</v>
      </c>
    </row>
    <row r="192" spans="1:1">
      <c r="A192" s="208" t="s">
        <v>944</v>
      </c>
    </row>
    <row r="193" spans="1:1">
      <c r="A193" s="208" t="s">
        <v>945</v>
      </c>
    </row>
    <row r="194" spans="1:1">
      <c r="A194" s="208" t="s">
        <v>946</v>
      </c>
    </row>
    <row r="195" spans="1:1">
      <c r="A195" s="208" t="s">
        <v>947</v>
      </c>
    </row>
    <row r="196" spans="1:1">
      <c r="A196" s="208" t="s">
        <v>948</v>
      </c>
    </row>
    <row r="197" spans="1:1">
      <c r="A197" s="208" t="s">
        <v>949</v>
      </c>
    </row>
    <row r="198" spans="1:1">
      <c r="A198" s="208" t="s">
        <v>950</v>
      </c>
    </row>
    <row r="199" spans="1:1">
      <c r="A199" s="208" t="s">
        <v>951</v>
      </c>
    </row>
    <row r="200" spans="1:1">
      <c r="A200" s="208" t="s">
        <v>952</v>
      </c>
    </row>
    <row r="201" spans="1:1">
      <c r="A201" s="208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829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609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0</v>
      </c>
      <c r="E14" s="32" t="s">
        <v>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0</v>
      </c>
      <c r="T14" s="32" t="s">
        <v>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BK373" activePane="bottomRight" state="frozen"/>
      <selection pane="bottomRight" activeCell="BO374" sqref="BO37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19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0" t="s">
        <v>1137</v>
      </c>
      <c r="AJ1" s="371"/>
      <c r="AK1" s="371"/>
      <c r="AL1" s="371"/>
      <c r="AM1" s="371"/>
      <c r="AN1" s="371"/>
      <c r="AO1" s="371"/>
      <c r="AP1" s="371"/>
      <c r="AQ1" s="371"/>
      <c r="AR1" s="372"/>
      <c r="AS1" s="372"/>
      <c r="AT1" s="372"/>
      <c r="AU1" s="372"/>
      <c r="AV1" s="372"/>
      <c r="AW1" s="372"/>
      <c r="AX1" s="371"/>
      <c r="AY1" s="371"/>
      <c r="AZ1" s="371"/>
      <c r="BA1" s="371"/>
      <c r="BB1" s="371"/>
      <c r="BC1" s="371"/>
      <c r="BD1" s="371"/>
      <c r="BE1" s="371"/>
      <c r="BF1" s="373"/>
      <c r="BG1" s="3"/>
      <c r="BH1" s="374" t="s">
        <v>1138</v>
      </c>
      <c r="BI1" s="375"/>
      <c r="BJ1" s="376"/>
      <c r="BK1" s="377"/>
      <c r="BL1" s="49"/>
      <c r="BM1" s="367" t="s">
        <v>1139</v>
      </c>
      <c r="BN1" s="368"/>
      <c r="BO1" s="368"/>
      <c r="BP1" s="368"/>
      <c r="BQ1" s="368"/>
      <c r="BR1" s="368"/>
      <c r="BS1" s="369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70" t="s">
        <v>1140</v>
      </c>
      <c r="AJ2" s="371"/>
      <c r="AK2" s="371"/>
      <c r="AL2" s="371"/>
      <c r="AM2" s="371"/>
      <c r="AN2" s="371"/>
      <c r="AO2" s="371"/>
      <c r="AP2" s="371"/>
      <c r="AQ2" s="373"/>
      <c r="AR2" s="234"/>
      <c r="AS2" s="385" t="s">
        <v>1143</v>
      </c>
      <c r="AT2" s="372"/>
      <c r="AU2" s="372"/>
      <c r="AV2" s="372"/>
      <c r="AW2" s="372"/>
      <c r="AX2" s="371"/>
      <c r="AY2" s="373"/>
      <c r="AZ2" s="4"/>
      <c r="BA2" s="364" t="s">
        <v>1144</v>
      </c>
      <c r="BB2" s="366"/>
      <c r="BC2" s="370" t="s">
        <v>1141</v>
      </c>
      <c r="BD2" s="371"/>
      <c r="BE2" s="371"/>
      <c r="BF2" s="373"/>
      <c r="BG2" s="3"/>
      <c r="BH2" s="378"/>
      <c r="BI2" s="379"/>
      <c r="BJ2" s="380"/>
      <c r="BK2" s="381"/>
      <c r="BL2" s="49"/>
      <c r="BM2" s="382"/>
      <c r="BN2" s="383"/>
      <c r="BO2" s="383"/>
      <c r="BP2" s="383"/>
      <c r="BQ2" s="383"/>
      <c r="BR2" s="383"/>
      <c r="BS2" s="384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4" t="s">
        <v>1145</v>
      </c>
      <c r="AJ3" s="366"/>
      <c r="AK3" s="364" t="s">
        <v>1146</v>
      </c>
      <c r="AL3" s="365"/>
      <c r="AM3" s="365"/>
      <c r="AN3" s="365"/>
      <c r="AO3" s="365"/>
      <c r="AP3" s="365"/>
      <c r="AQ3" s="366"/>
      <c r="AR3" s="235"/>
      <c r="AS3" s="388" t="s">
        <v>1152</v>
      </c>
      <c r="AT3" s="389"/>
      <c r="AU3" s="388" t="s">
        <v>1153</v>
      </c>
      <c r="AV3" s="389"/>
      <c r="AW3" s="388" t="s">
        <v>1154</v>
      </c>
      <c r="AX3" s="390"/>
      <c r="AY3" s="63" t="s">
        <v>1155</v>
      </c>
      <c r="AZ3" s="63"/>
      <c r="BA3" s="386"/>
      <c r="BB3" s="387"/>
      <c r="BC3" s="364" t="s">
        <v>1148</v>
      </c>
      <c r="BD3" s="365"/>
      <c r="BE3" s="365"/>
      <c r="BF3" s="366"/>
      <c r="BG3" s="62"/>
      <c r="BH3" s="378"/>
      <c r="BI3" s="379"/>
      <c r="BJ3" s="380"/>
      <c r="BK3" s="381"/>
      <c r="BL3" s="49"/>
      <c r="BM3" s="367" t="s">
        <v>1156</v>
      </c>
      <c r="BN3" s="368"/>
      <c r="BO3" s="368"/>
      <c r="BP3" s="369"/>
      <c r="BQ3" s="367" t="s">
        <v>759</v>
      </c>
      <c r="BR3" s="368"/>
      <c r="BS3" s="369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4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4</v>
      </c>
      <c r="K5" s="216" t="s">
        <v>1170</v>
      </c>
      <c r="L5" s="216" t="s">
        <v>1171</v>
      </c>
      <c r="M5" s="216" t="s">
        <v>1172</v>
      </c>
      <c r="N5" s="283" t="s">
        <v>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7</v>
      </c>
      <c r="V5" s="216" t="s">
        <v>1179</v>
      </c>
      <c r="W5" s="361" t="s">
        <v>1180</v>
      </c>
      <c r="X5" s="216" t="s">
        <v>1181</v>
      </c>
      <c r="Y5" s="216" t="s">
        <v>1182</v>
      </c>
      <c r="Z5" s="216" t="s">
        <v>605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1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609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0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1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609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0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1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609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0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1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609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0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813</v>
      </c>
      <c r="E10" s="312">
        <v>5</v>
      </c>
      <c r="F10" s="167" t="s">
        <v>715</v>
      </c>
      <c r="G10" s="9" t="str">
        <f>IF(D10="","*",VLOOKUP(F10,BS_ATIVIDADE[#All],3,FALSE))</f>
        <v>MECANIZAÇÃO - SOCADORA</v>
      </c>
      <c r="H10" s="168" t="s">
        <v>597</v>
      </c>
      <c r="I10" s="168" t="s">
        <v>597</v>
      </c>
      <c r="J10" s="212">
        <v>74</v>
      </c>
      <c r="K10" s="212">
        <v>483</v>
      </c>
      <c r="L10" s="83">
        <v>485</v>
      </c>
      <c r="M10" s="199" t="s">
        <v>591</v>
      </c>
      <c r="N10" s="199" t="s">
        <v>592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0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609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1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609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0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847</v>
      </c>
      <c r="E12" s="311">
        <v>16</v>
      </c>
      <c r="F12" s="167" t="s">
        <v>623</v>
      </c>
      <c r="G12" s="9" t="str">
        <f>IF(D12="","*",VLOOKUP(F12,BS_ATIVIDADE[#All],3,FALSE))</f>
        <v>OUTROS</v>
      </c>
      <c r="H12" s="168" t="s">
        <v>597</v>
      </c>
      <c r="I12" s="168" t="s">
        <v>49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972</v>
      </c>
      <c r="Y12" s="153" t="s">
        <v>966</v>
      </c>
      <c r="Z12" s="153"/>
      <c r="AA12" s="83" t="s">
        <v>1236</v>
      </c>
      <c r="AB12" s="70" t="s">
        <v>964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0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996</v>
      </c>
      <c r="BN12" s="14" t="s">
        <v>996</v>
      </c>
      <c r="BO12" s="160" t="s">
        <v>996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813</v>
      </c>
      <c r="E13" s="312">
        <v>17</v>
      </c>
      <c r="F13" s="167" t="s">
        <v>715</v>
      </c>
      <c r="G13" s="9" t="str">
        <f>IF(D13="","*",VLOOKUP(F13,BS_ATIVIDADE[#All],3,FALSE))</f>
        <v>MECANIZAÇÃO - SOCADORA</v>
      </c>
      <c r="H13" s="168" t="s">
        <v>597</v>
      </c>
      <c r="I13" s="168" t="s">
        <v>597</v>
      </c>
      <c r="J13" s="212">
        <v>74</v>
      </c>
      <c r="K13" s="212">
        <v>498</v>
      </c>
      <c r="L13" s="83">
        <v>501</v>
      </c>
      <c r="M13" s="199" t="s">
        <v>591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967</v>
      </c>
      <c r="Y13" s="153" t="s">
        <v>966</v>
      </c>
      <c r="Z13" s="153"/>
      <c r="AA13" s="83">
        <v>1</v>
      </c>
      <c r="AB13" s="70" t="s">
        <v>964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0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988</v>
      </c>
      <c r="BN13" s="14" t="s">
        <v>1008</v>
      </c>
      <c r="BO13" s="160" t="s">
        <v>1115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838</v>
      </c>
      <c r="E14" s="311">
        <v>18</v>
      </c>
      <c r="F14" s="167" t="s">
        <v>773</v>
      </c>
      <c r="G14" s="9" t="str">
        <f>IF(D14="","*",VLOOKUP(F14,BS_ATIVIDADE[#All],3,FALSE))</f>
        <v>DORMENTE - DESCARGA</v>
      </c>
      <c r="H14" s="168" t="s">
        <v>572</v>
      </c>
      <c r="I14" s="168" t="s">
        <v>572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972</v>
      </c>
      <c r="Y14" s="153" t="s">
        <v>966</v>
      </c>
      <c r="Z14" s="153"/>
      <c r="AA14" s="83" t="s">
        <v>1247</v>
      </c>
      <c r="AB14" s="70" t="s">
        <v>964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0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996</v>
      </c>
      <c r="BN14" s="14" t="s">
        <v>996</v>
      </c>
      <c r="BO14" s="160" t="s">
        <v>996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778</v>
      </c>
      <c r="E15" s="311">
        <v>22</v>
      </c>
      <c r="F15" s="167" t="s">
        <v>741</v>
      </c>
      <c r="G15" s="9" t="str">
        <f>IF(D15="","*",VLOOKUP(F15,BS_ATIVIDADE[#All],3,FALSE))</f>
        <v>MODERNIZAÇÃO</v>
      </c>
      <c r="H15" s="168" t="s">
        <v>396</v>
      </c>
      <c r="I15" s="168" t="s">
        <v>396</v>
      </c>
      <c r="J15" s="212">
        <v>72</v>
      </c>
      <c r="K15" s="212">
        <v>317</v>
      </c>
      <c r="L15" s="83">
        <v>318</v>
      </c>
      <c r="M15" s="199" t="s">
        <v>397</v>
      </c>
      <c r="N15" s="199" t="s">
        <v>398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972</v>
      </c>
      <c r="Y15" s="153" t="s">
        <v>975</v>
      </c>
      <c r="Z15" s="153"/>
      <c r="AA15" s="83">
        <v>1</v>
      </c>
      <c r="AB15" s="70" t="s">
        <v>964</v>
      </c>
      <c r="AC15" s="70" t="s">
        <v>609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0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996</v>
      </c>
      <c r="BN15" s="14" t="s">
        <v>996</v>
      </c>
      <c r="BO15" s="160" t="s">
        <v>996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1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609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0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757</v>
      </c>
      <c r="E17" s="311">
        <v>24</v>
      </c>
      <c r="F17" s="167" t="s">
        <v>623</v>
      </c>
      <c r="G17" s="9" t="str">
        <f>IF(D17="","*",VLOOKUP(F17,BS_ATIVIDADE[#All],3,FALSE))</f>
        <v>OUTROS</v>
      </c>
      <c r="H17" s="168" t="s">
        <v>520</v>
      </c>
      <c r="I17" s="168" t="s">
        <v>266</v>
      </c>
      <c r="J17" s="212">
        <v>78</v>
      </c>
      <c r="K17" s="212">
        <v>336</v>
      </c>
      <c r="L17" s="83" t="s">
        <v>609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972</v>
      </c>
      <c r="Y17" s="153" t="s">
        <v>975</v>
      </c>
      <c r="Z17" s="153"/>
      <c r="AA17" s="83" t="s">
        <v>1256</v>
      </c>
      <c r="AB17" s="70" t="s">
        <v>964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0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996</v>
      </c>
      <c r="BN17" s="14" t="s">
        <v>996</v>
      </c>
      <c r="BO17" s="160" t="s">
        <v>996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1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609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0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847</v>
      </c>
      <c r="E19" s="311">
        <v>34</v>
      </c>
      <c r="F19" s="167" t="s">
        <v>785</v>
      </c>
      <c r="G19" s="9" t="str">
        <f>IF(D19="","*",VLOOKUP(F19,BS_ATIVIDADE[#All],3,FALSE))</f>
        <v>PEDRA</v>
      </c>
      <c r="H19" s="168" t="s">
        <v>80</v>
      </c>
      <c r="I19" s="168" t="s">
        <v>597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972</v>
      </c>
      <c r="Y19" s="153"/>
      <c r="Z19" s="153"/>
      <c r="AA19" s="83" t="s">
        <v>1260</v>
      </c>
      <c r="AB19" s="70" t="s">
        <v>974</v>
      </c>
      <c r="AC19" s="70" t="s">
        <v>959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0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996</v>
      </c>
      <c r="BN19" s="14" t="s">
        <v>996</v>
      </c>
      <c r="BO19" s="160" t="s">
        <v>996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1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609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0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813</v>
      </c>
      <c r="E21" s="311">
        <v>36</v>
      </c>
      <c r="F21" s="167" t="s">
        <v>715</v>
      </c>
      <c r="G21" s="9" t="str">
        <f>IF(D21="","*",VLOOKUP(F21,BS_ATIVIDADE[#All],3,FALSE))</f>
        <v>MECANIZAÇÃO - SOCADORA</v>
      </c>
      <c r="H21" s="168" t="s">
        <v>597</v>
      </c>
      <c r="I21" s="168" t="s">
        <v>597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972</v>
      </c>
      <c r="Y21" s="153"/>
      <c r="Z21" s="153"/>
      <c r="AA21" s="83">
        <v>1</v>
      </c>
      <c r="AB21" s="70" t="s">
        <v>964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0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988</v>
      </c>
      <c r="BN21" s="14" t="s">
        <v>1018</v>
      </c>
      <c r="BO21" s="160" t="s">
        <v>1076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838</v>
      </c>
      <c r="E22" s="311">
        <v>37</v>
      </c>
      <c r="F22" s="167" t="s">
        <v>623</v>
      </c>
      <c r="G22" s="9" t="str">
        <f>IF(D22="","*",VLOOKUP(F22,BS_ATIVIDADE[#All],3,FALSE))</f>
        <v>OUTROS</v>
      </c>
      <c r="H22" s="168" t="s">
        <v>572</v>
      </c>
      <c r="I22" s="168" t="s">
        <v>264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972</v>
      </c>
      <c r="Y22" s="153"/>
      <c r="Z22" s="153"/>
      <c r="AA22" s="83" t="s">
        <v>1267</v>
      </c>
      <c r="AB22" s="70" t="s">
        <v>964</v>
      </c>
      <c r="AC22" s="70" t="s">
        <v>970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0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996</v>
      </c>
      <c r="BN22" s="14" t="s">
        <v>996</v>
      </c>
      <c r="BO22" s="160" t="s">
        <v>996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1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609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0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778</v>
      </c>
      <c r="E24" s="311">
        <v>39</v>
      </c>
      <c r="F24" s="167" t="s">
        <v>741</v>
      </c>
      <c r="G24" s="9" t="str">
        <f>IF(D24="","*",VLOOKUP(F24,BS_ATIVIDADE[#All],3,FALSE))</f>
        <v>MODERNIZAÇÃO</v>
      </c>
      <c r="H24" s="168" t="s">
        <v>396</v>
      </c>
      <c r="I24" s="168" t="s">
        <v>396</v>
      </c>
      <c r="J24" s="212">
        <v>72</v>
      </c>
      <c r="K24" s="212">
        <v>317</v>
      </c>
      <c r="L24" s="83">
        <v>318</v>
      </c>
      <c r="M24" s="199" t="s">
        <v>397</v>
      </c>
      <c r="N24" s="199" t="s">
        <v>398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972</v>
      </c>
      <c r="Y24" s="153"/>
      <c r="Z24" s="153"/>
      <c r="AA24" s="83">
        <v>1</v>
      </c>
      <c r="AB24" s="70" t="s">
        <v>964</v>
      </c>
      <c r="AC24" s="70" t="s">
        <v>609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0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996</v>
      </c>
      <c r="BN24" s="14" t="s">
        <v>996</v>
      </c>
      <c r="BO24" s="160" t="s">
        <v>996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1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609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0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813</v>
      </c>
      <c r="E26" s="311">
        <v>46</v>
      </c>
      <c r="F26" s="167" t="s">
        <v>715</v>
      </c>
      <c r="G26" s="9" t="str">
        <f>IF(D26="","*",VLOOKUP(F26,BS_ATIVIDADE[#All],3,FALSE))</f>
        <v>MECANIZAÇÃO - SOCADORA</v>
      </c>
      <c r="H26" s="168" t="s">
        <v>597</v>
      </c>
      <c r="I26" s="168" t="s">
        <v>597</v>
      </c>
      <c r="J26" s="212">
        <v>74</v>
      </c>
      <c r="K26" s="212">
        <v>499</v>
      </c>
      <c r="L26" s="83">
        <v>501.25</v>
      </c>
      <c r="M26" s="199" t="s">
        <v>591</v>
      </c>
      <c r="N26" s="199" t="s">
        <v>593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972</v>
      </c>
      <c r="Y26" s="153"/>
      <c r="Z26" s="153"/>
      <c r="AA26" s="83">
        <v>1</v>
      </c>
      <c r="AB26" s="70" t="s">
        <v>964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0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988</v>
      </c>
      <c r="BN26" s="14" t="s">
        <v>1018</v>
      </c>
      <c r="BO26" s="160" t="s">
        <v>1076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1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609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0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1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609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0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778</v>
      </c>
      <c r="E29" s="311">
        <v>49</v>
      </c>
      <c r="F29" s="167" t="s">
        <v>741</v>
      </c>
      <c r="G29" s="9" t="str">
        <f>IF(D29="","*",VLOOKUP(F29,BS_ATIVIDADE[#All],3,FALSE))</f>
        <v>MODERNIZAÇÃO</v>
      </c>
      <c r="H29" s="168" t="s">
        <v>396</v>
      </c>
      <c r="I29" s="168" t="s">
        <v>396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972</v>
      </c>
      <c r="Y29" s="153"/>
      <c r="Z29" s="153"/>
      <c r="AA29" s="83">
        <v>1</v>
      </c>
      <c r="AB29" s="70" t="s">
        <v>964</v>
      </c>
      <c r="AC29" s="70" t="s">
        <v>609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0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1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609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0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847</v>
      </c>
      <c r="E31" s="311">
        <v>55</v>
      </c>
      <c r="F31" s="167" t="s">
        <v>623</v>
      </c>
      <c r="G31" s="9" t="str">
        <f>IF(D31="","*",VLOOKUP(F31,BS_ATIVIDADE[#All],3,FALSE))</f>
        <v>OUTROS</v>
      </c>
      <c r="H31" s="168" t="s">
        <v>597</v>
      </c>
      <c r="I31" s="168" t="s">
        <v>80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972</v>
      </c>
      <c r="Y31" s="153"/>
      <c r="Z31" s="153"/>
      <c r="AA31" s="83" t="s">
        <v>1274</v>
      </c>
      <c r="AB31" s="70" t="s">
        <v>969</v>
      </c>
      <c r="AC31" s="70" t="s">
        <v>970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0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996</v>
      </c>
      <c r="BN31" s="14" t="s">
        <v>996</v>
      </c>
      <c r="BO31" s="160" t="s">
        <v>996</v>
      </c>
      <c r="BP31" s="16" t="s">
        <v>609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813</v>
      </c>
      <c r="E32" s="311">
        <v>56</v>
      </c>
      <c r="F32" s="167" t="s">
        <v>715</v>
      </c>
      <c r="G32" s="9" t="str">
        <f>IF(D32="","*",VLOOKUP(F32,BS_ATIVIDADE[#All],3,FALSE))</f>
        <v>MECANIZAÇÃO - SOCADORA</v>
      </c>
      <c r="H32" s="168" t="s">
        <v>597</v>
      </c>
      <c r="I32" s="168" t="s">
        <v>1277</v>
      </c>
      <c r="J32" s="212">
        <v>98</v>
      </c>
      <c r="K32" s="212">
        <v>502</v>
      </c>
      <c r="L32" s="83" t="s">
        <v>609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972</v>
      </c>
      <c r="Y32" s="153"/>
      <c r="Z32" s="153"/>
      <c r="AA32" s="83">
        <v>1</v>
      </c>
      <c r="AB32" s="70" t="s">
        <v>964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0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996</v>
      </c>
      <c r="BN32" s="14" t="s">
        <v>996</v>
      </c>
      <c r="BO32" s="14" t="s">
        <v>996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838</v>
      </c>
      <c r="E33" s="311">
        <v>57</v>
      </c>
      <c r="F33" s="167" t="s">
        <v>729</v>
      </c>
      <c r="G33" s="9" t="str">
        <f>IF(D33="","*",VLOOKUP(F33,BS_ATIVIDADE[#All],3,FALSE))</f>
        <v>MODERNIZAÇÃO</v>
      </c>
      <c r="H33" s="168" t="s">
        <v>264</v>
      </c>
      <c r="I33" s="168" t="s">
        <v>266</v>
      </c>
      <c r="J33" s="212">
        <v>74</v>
      </c>
      <c r="K33" s="212">
        <v>217</v>
      </c>
      <c r="L33" s="83" t="s">
        <v>609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0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928</v>
      </c>
      <c r="E34" s="311">
        <v>58</v>
      </c>
      <c r="F34" s="167" t="s">
        <v>792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609</v>
      </c>
      <c r="J34" s="212">
        <v>74</v>
      </c>
      <c r="K34" s="212">
        <v>196.119</v>
      </c>
      <c r="L34" s="83" t="s">
        <v>609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967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0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996</v>
      </c>
      <c r="BN34" s="14" t="s">
        <v>996</v>
      </c>
      <c r="BO34" s="160" t="s">
        <v>996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705</v>
      </c>
      <c r="E35" s="311">
        <v>59</v>
      </c>
      <c r="F35" s="167" t="s">
        <v>631</v>
      </c>
      <c r="G35" s="9" t="str">
        <f>IF(D35="","*",VLOOKUP(F35,BS_ATIVIDADE[#All],3,FALSE))</f>
        <v>DETECÇÃO</v>
      </c>
      <c r="H35" s="168" t="s">
        <v>1288</v>
      </c>
      <c r="I35" s="168" t="s">
        <v>266</v>
      </c>
      <c r="J35" s="212">
        <v>74</v>
      </c>
      <c r="K35" s="212">
        <v>0</v>
      </c>
      <c r="L35" s="83" t="s">
        <v>609</v>
      </c>
      <c r="M35" s="199" t="s">
        <v>185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972</v>
      </c>
      <c r="Y35" s="153"/>
      <c r="Z35" s="153"/>
      <c r="AA35" s="83">
        <v>1</v>
      </c>
      <c r="AB35" s="70" t="s">
        <v>964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0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996</v>
      </c>
      <c r="BN35" s="14" t="s">
        <v>996</v>
      </c>
      <c r="BO35" s="160" t="s">
        <v>996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778</v>
      </c>
      <c r="E36" s="311">
        <v>60</v>
      </c>
      <c r="F36" s="167" t="s">
        <v>741</v>
      </c>
      <c r="G36" s="9" t="str">
        <f>IF(D36="","*",VLOOKUP(F36,BS_ATIVIDADE[#All],3,FALSE))</f>
        <v>MODERNIZAÇÃO</v>
      </c>
      <c r="H36" s="168" t="s">
        <v>396</v>
      </c>
      <c r="I36" s="168" t="s">
        <v>396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972</v>
      </c>
      <c r="Y36" s="153"/>
      <c r="Z36" s="153"/>
      <c r="AA36" s="83">
        <v>1</v>
      </c>
      <c r="AB36" s="70" t="s">
        <v>964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0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996</v>
      </c>
      <c r="BN36" s="14" t="s">
        <v>996</v>
      </c>
      <c r="BO36" s="160" t="s">
        <v>996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1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609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0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847</v>
      </c>
      <c r="E38" s="311">
        <v>64</v>
      </c>
      <c r="F38" s="167" t="s">
        <v>785</v>
      </c>
      <c r="G38" s="9" t="str">
        <f>IF(D38="","*",VLOOKUP(F38,BS_ATIVIDADE[#All],3,FALSE))</f>
        <v>PEDRA</v>
      </c>
      <c r="H38" s="168" t="s">
        <v>80</v>
      </c>
      <c r="I38" s="168" t="s">
        <v>597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967</v>
      </c>
      <c r="Y38" s="153" t="s">
        <v>966</v>
      </c>
      <c r="Z38" s="153"/>
      <c r="AA38" s="83" t="s">
        <v>1297</v>
      </c>
      <c r="AB38" s="70" t="s">
        <v>974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0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987</v>
      </c>
      <c r="BN38" s="14" t="s">
        <v>1017</v>
      </c>
      <c r="BO38" s="160" t="s">
        <v>1074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1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609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0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>
      <c r="A40" s="162" t="str">
        <f>D40&amp;B40</f>
        <v>A8046028</v>
      </c>
      <c r="B40" s="163">
        <v>46028</v>
      </c>
      <c r="C40" s="8">
        <v>2</v>
      </c>
      <c r="D40" s="51" t="s">
        <v>731</v>
      </c>
      <c r="E40" s="311">
        <v>65</v>
      </c>
      <c r="F40" s="167" t="s">
        <v>631</v>
      </c>
      <c r="G40" s="9" t="s">
        <v>629</v>
      </c>
      <c r="H40" s="168" t="s">
        <v>49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2" t="s">
        <v>1302</v>
      </c>
      <c r="O40" s="168">
        <v>0.375</v>
      </c>
      <c r="P40" s="168">
        <v>4.1666666666666664E-2</v>
      </c>
      <c r="Q40" s="83">
        <v>100</v>
      </c>
      <c r="R40" s="10" t="s">
        <v>628</v>
      </c>
      <c r="S40" s="284" t="s">
        <v>14</v>
      </c>
      <c r="T40" s="284" t="s">
        <v>18</v>
      </c>
      <c r="U40" s="80" t="s">
        <v>17</v>
      </c>
      <c r="V40" s="294" t="s">
        <v>1245</v>
      </c>
      <c r="W40" s="329" t="s">
        <v>1290</v>
      </c>
      <c r="X40" s="213" t="s">
        <v>972</v>
      </c>
      <c r="Y40" s="153" t="s">
        <v>966</v>
      </c>
      <c r="Z40" s="153"/>
      <c r="AA40" s="83">
        <v>1</v>
      </c>
      <c r="AB40" s="70" t="s">
        <v>964</v>
      </c>
      <c r="AC40" s="70"/>
      <c r="AD40" s="168">
        <v>0.29166666666666669</v>
      </c>
      <c r="AE40" s="83"/>
      <c r="AF40" s="83"/>
      <c r="AG40" s="83"/>
      <c r="AH40" s="48"/>
      <c r="AI40" s="167" t="s">
        <v>631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0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27" t="s">
        <v>1303</v>
      </c>
      <c r="BK40" s="16" t="s">
        <v>1304</v>
      </c>
      <c r="BL40" s="15"/>
      <c r="BM40" s="14" t="s">
        <v>996</v>
      </c>
      <c r="BN40" s="14" t="s">
        <v>996</v>
      </c>
      <c r="BO40" s="160" t="s">
        <v>996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813</v>
      </c>
      <c r="E41" s="311">
        <v>64</v>
      </c>
      <c r="F41" s="167" t="s">
        <v>821</v>
      </c>
      <c r="G41" s="9" t="str">
        <f>IF(D41="","*",VLOOKUP(F41,BS_ATIVIDADE[#All],3,FALSE))</f>
        <v>OUTROS</v>
      </c>
      <c r="H41" s="168" t="s">
        <v>597</v>
      </c>
      <c r="I41" s="168" t="s">
        <v>72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972</v>
      </c>
      <c r="Y41" s="153" t="s">
        <v>966</v>
      </c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0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996</v>
      </c>
      <c r="BN41" s="14" t="s">
        <v>996</v>
      </c>
      <c r="BO41" s="160" t="s">
        <v>996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2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0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898</v>
      </c>
      <c r="E43" s="311">
        <v>66</v>
      </c>
      <c r="F43" s="167" t="s">
        <v>792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609</v>
      </c>
      <c r="J43" s="212">
        <v>74</v>
      </c>
      <c r="K43" s="212">
        <v>436.2</v>
      </c>
      <c r="L43" s="83" t="s">
        <v>609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972</v>
      </c>
      <c r="Y43" s="153" t="s">
        <v>966</v>
      </c>
      <c r="Z43" s="153"/>
      <c r="AA43" s="83" t="s">
        <v>609</v>
      </c>
      <c r="AB43" s="70" t="s">
        <v>609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0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996</v>
      </c>
      <c r="BN43" s="14" t="s">
        <v>996</v>
      </c>
      <c r="BO43" s="160" t="s">
        <v>996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1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1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0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1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609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0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954</v>
      </c>
      <c r="E46" s="311">
        <v>69</v>
      </c>
      <c r="F46" s="167" t="s">
        <v>779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609</v>
      </c>
      <c r="J46" s="212">
        <v>74</v>
      </c>
      <c r="K46" s="212">
        <v>343.33499999999998</v>
      </c>
      <c r="L46" s="83" t="s">
        <v>609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972</v>
      </c>
      <c r="Y46" s="153" t="s">
        <v>966</v>
      </c>
      <c r="Z46" s="153"/>
      <c r="AA46" s="83" t="s">
        <v>609</v>
      </c>
      <c r="AB46" s="70" t="s">
        <v>609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0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996</v>
      </c>
      <c r="BN46" s="14" t="s">
        <v>996</v>
      </c>
      <c r="BO46" s="14" t="s">
        <v>996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705</v>
      </c>
      <c r="E47" s="311">
        <v>70</v>
      </c>
      <c r="F47" s="167" t="s">
        <v>631</v>
      </c>
      <c r="G47" s="9" t="str">
        <f>IF(D47="","*",VLOOKUP(F47,BS_ATIVIDADE[#All],3,FALSE))</f>
        <v>DETECÇÃO</v>
      </c>
      <c r="H47" s="168" t="s">
        <v>264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972</v>
      </c>
      <c r="Y47" s="153" t="s">
        <v>966</v>
      </c>
      <c r="Z47" s="153"/>
      <c r="AA47" s="83">
        <v>1</v>
      </c>
      <c r="AB47" s="70" t="s">
        <v>964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0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996</v>
      </c>
      <c r="BN47" s="14" t="s">
        <v>996</v>
      </c>
      <c r="BO47" s="14" t="s">
        <v>996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>
      <c r="A48" s="50" t="str">
        <f t="shared" si="11"/>
        <v>E4646028</v>
      </c>
      <c r="B48" s="166">
        <v>46028</v>
      </c>
      <c r="C48" s="8">
        <v>2</v>
      </c>
      <c r="D48" s="51" t="s">
        <v>757</v>
      </c>
      <c r="E48" s="311">
        <v>67</v>
      </c>
      <c r="F48" s="167" t="s">
        <v>658</v>
      </c>
      <c r="G48" s="9" t="s">
        <v>677</v>
      </c>
      <c r="H48" s="168" t="s">
        <v>526</v>
      </c>
      <c r="I48" s="168" t="s">
        <v>526</v>
      </c>
      <c r="J48" s="212">
        <v>74</v>
      </c>
      <c r="K48" s="212">
        <v>249.26599999999999</v>
      </c>
      <c r="L48" s="83">
        <v>246.00700000000001</v>
      </c>
      <c r="M48" s="199" t="s">
        <v>255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636</v>
      </c>
      <c r="S48" s="284" t="s">
        <v>14</v>
      </c>
      <c r="T48" s="284" t="s">
        <v>185</v>
      </c>
      <c r="U48" s="80" t="s">
        <v>184</v>
      </c>
      <c r="V48" s="193" t="s">
        <v>1254</v>
      </c>
      <c r="W48" s="321" t="s">
        <v>1318</v>
      </c>
      <c r="X48" s="213" t="s">
        <v>967</v>
      </c>
      <c r="Y48" s="153" t="s">
        <v>966</v>
      </c>
      <c r="Z48" s="153"/>
      <c r="AA48" s="83" t="s">
        <v>1267</v>
      </c>
      <c r="AB48" s="70" t="s">
        <v>964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0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996</v>
      </c>
      <c r="BN48" s="14" t="s">
        <v>996</v>
      </c>
      <c r="BO48" s="160" t="s">
        <v>996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838</v>
      </c>
      <c r="E49" s="311"/>
      <c r="F49" s="167" t="s">
        <v>732</v>
      </c>
      <c r="G49" s="9" t="str">
        <f>IF(D49="","*",VLOOKUP(F49,BS_ATIVIDADE[#All],3,FALSE))</f>
        <v>MODERNIZAÇÃO</v>
      </c>
      <c r="H49" s="168" t="s">
        <v>266</v>
      </c>
      <c r="I49" s="168" t="s">
        <v>266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972</v>
      </c>
      <c r="Y49" s="153" t="s">
        <v>966</v>
      </c>
      <c r="Z49" s="153"/>
      <c r="AA49" s="83">
        <v>2</v>
      </c>
      <c r="AB49" s="70" t="s">
        <v>969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0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994</v>
      </c>
      <c r="BN49" s="14" t="s">
        <v>1021</v>
      </c>
      <c r="BO49" s="160" t="s">
        <v>1073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1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609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0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778</v>
      </c>
      <c r="E51" s="311">
        <v>74</v>
      </c>
      <c r="F51" s="167" t="s">
        <v>741</v>
      </c>
      <c r="G51" s="9" t="str">
        <f>IF(D51="","*",VLOOKUP(F51,BS_ATIVIDADE[#All],3,FALSE))</f>
        <v>MODERNIZAÇÃO</v>
      </c>
      <c r="H51" s="168" t="s">
        <v>396</v>
      </c>
      <c r="I51" s="168" t="s">
        <v>396</v>
      </c>
      <c r="J51" s="212">
        <v>72</v>
      </c>
      <c r="K51" s="212">
        <v>286.39999999999998</v>
      </c>
      <c r="L51" s="83">
        <v>287.39999999999998</v>
      </c>
      <c r="M51" s="199" t="s">
        <v>390</v>
      </c>
      <c r="N51" s="199" t="s">
        <v>391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972</v>
      </c>
      <c r="Y51" s="153" t="s">
        <v>975</v>
      </c>
      <c r="Z51" s="153"/>
      <c r="AA51" s="83">
        <v>1</v>
      </c>
      <c r="AB51" s="70" t="s">
        <v>964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0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996</v>
      </c>
      <c r="BN51" s="14" t="s">
        <v>996</v>
      </c>
      <c r="BO51" s="160" t="s">
        <v>996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1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609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0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752</v>
      </c>
      <c r="E53" s="311">
        <v>76</v>
      </c>
      <c r="F53" s="167" t="s">
        <v>623</v>
      </c>
      <c r="G53" s="9" t="str">
        <f>IF(D53="","*",VLOOKUP(F53,BS_ATIVIDADE[#All],3,FALSE))</f>
        <v>OUTROS</v>
      </c>
      <c r="H53" s="168" t="s">
        <v>520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972</v>
      </c>
      <c r="Y53" s="153" t="s">
        <v>975</v>
      </c>
      <c r="Z53" s="153"/>
      <c r="AA53" s="83" t="s">
        <v>1331</v>
      </c>
      <c r="AB53" s="70" t="s">
        <v>974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0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997</v>
      </c>
      <c r="BN53" s="14" t="s">
        <v>1013</v>
      </c>
      <c r="BO53" s="160" t="s">
        <v>1086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2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609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0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813</v>
      </c>
      <c r="E55" s="311">
        <v>81</v>
      </c>
      <c r="F55" s="167" t="s">
        <v>715</v>
      </c>
      <c r="G55" s="9" t="str">
        <f>IF(D55="","*",VLOOKUP(F55,BS_ATIVIDADE[#All],3,FALSE))</f>
        <v>MECANIZAÇÃO - SOCADORA</v>
      </c>
      <c r="H55" s="168" t="s">
        <v>73</v>
      </c>
      <c r="I55" s="168" t="s">
        <v>73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967</v>
      </c>
      <c r="Y55" s="153" t="s">
        <v>966</v>
      </c>
      <c r="Z55" s="153"/>
      <c r="AA55" s="83">
        <v>1</v>
      </c>
      <c r="AB55" s="70" t="s">
        <v>964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0">
        <f>IF(D55="","*",IFERROR(IF(ISODD(COUNT(AS55:AX55)),"ERRO",SUM((AT55-AS55),(AV55-AU55),(AX55-AW55))),"ERRO"))</f>
        <v>0.2902777777777778</v>
      </c>
      <c r="AZ55" s="13"/>
      <c r="BA55" s="344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996</v>
      </c>
      <c r="BN55" s="14" t="s">
        <v>996</v>
      </c>
      <c r="BO55" s="160" t="s">
        <v>996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731</v>
      </c>
      <c r="E56" s="311">
        <v>82</v>
      </c>
      <c r="F56" s="167" t="s">
        <v>631</v>
      </c>
      <c r="G56" s="9" t="str">
        <f>IF(D56="","*",VLOOKUP(F56,BS_ATIVIDADE[#All],3,FALSE))</f>
        <v>DETECÇÃO</v>
      </c>
      <c r="H56" s="168" t="s">
        <v>49</v>
      </c>
      <c r="I56" s="168" t="s">
        <v>80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50</v>
      </c>
      <c r="O56" s="328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972</v>
      </c>
      <c r="Y56" s="153"/>
      <c r="Z56" s="153"/>
      <c r="AA56" s="83">
        <v>1</v>
      </c>
      <c r="AB56" s="70" t="s">
        <v>964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0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847</v>
      </c>
      <c r="E57" s="311">
        <v>83</v>
      </c>
      <c r="F57" s="167" t="s">
        <v>783</v>
      </c>
      <c r="G57" s="9" t="str">
        <f>IF(D57="","*",VLOOKUP(F57,BS_ATIVIDADE[#All],3,FALSE))</f>
        <v>OUTROS</v>
      </c>
      <c r="H57" s="168" t="s">
        <v>597</v>
      </c>
      <c r="I57" s="168" t="s">
        <v>609</v>
      </c>
      <c r="J57" s="212">
        <v>98</v>
      </c>
      <c r="K57" s="212">
        <v>502</v>
      </c>
      <c r="L57" s="83" t="s">
        <v>609</v>
      </c>
      <c r="M57" s="199" t="s">
        <v>15</v>
      </c>
      <c r="N57" s="199" t="s">
        <v>16</v>
      </c>
      <c r="O57" s="168">
        <v>0.33333333333333331</v>
      </c>
      <c r="P57" s="168" t="s">
        <v>609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969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0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847</v>
      </c>
      <c r="E58" s="311">
        <v>84</v>
      </c>
      <c r="F58" s="167" t="s">
        <v>623</v>
      </c>
      <c r="G58" s="9" t="str">
        <f>IF(D58="","*",VLOOKUP(F58,BS_ATIVIDADE[#All],3,FALSE))</f>
        <v>OUTROS</v>
      </c>
      <c r="H58" s="168" t="s">
        <v>597</v>
      </c>
      <c r="I58" s="168" t="s">
        <v>80</v>
      </c>
      <c r="J58" s="212">
        <v>98</v>
      </c>
      <c r="K58" s="212">
        <v>502</v>
      </c>
      <c r="L58" s="83">
        <v>754</v>
      </c>
      <c r="M58" s="199" t="s">
        <v>15</v>
      </c>
      <c r="N58" s="199" t="s">
        <v>16</v>
      </c>
      <c r="O58" s="328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972</v>
      </c>
      <c r="Y58" s="153" t="s">
        <v>966</v>
      </c>
      <c r="Z58" s="153"/>
      <c r="AA58" s="83">
        <v>2</v>
      </c>
      <c r="AB58" s="70" t="s">
        <v>969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0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996</v>
      </c>
      <c r="BN58" s="14" t="s">
        <v>996</v>
      </c>
      <c r="BO58" s="160" t="s">
        <v>996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1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609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0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898</v>
      </c>
      <c r="E60" s="311">
        <v>86</v>
      </c>
      <c r="F60" s="167" t="s">
        <v>792</v>
      </c>
      <c r="G60" s="9" t="str">
        <f>IF(D60="","*",VLOOKUP(F60,BS_ATIVIDADE[#All],3,FALSE))</f>
        <v>SOLDA</v>
      </c>
      <c r="H60" s="168" t="s">
        <v>575</v>
      </c>
      <c r="I60" s="168" t="s">
        <v>609</v>
      </c>
      <c r="J60" s="212">
        <v>74</v>
      </c>
      <c r="K60" s="212">
        <v>426.1</v>
      </c>
      <c r="L60" s="83" t="s">
        <v>609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967</v>
      </c>
      <c r="Y60" s="153" t="s">
        <v>966</v>
      </c>
      <c r="Z60" s="153"/>
      <c r="AA60" s="83" t="s">
        <v>609</v>
      </c>
      <c r="AB60" s="70" t="s">
        <v>609</v>
      </c>
      <c r="AC60" s="70"/>
      <c r="AD60" s="168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549</v>
      </c>
      <c r="AL60" s="279" t="str">
        <f>IF(BS_CONTROLE[[#This Row],[Local - Encerramento]]=0, "-", BS_CONTROLE[[#This Row],[Local - Encerramento]])</f>
        <v>-</v>
      </c>
      <c r="AM60" s="279" t="s">
        <v>548</v>
      </c>
      <c r="AN60" s="279" t="s">
        <v>549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0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992</v>
      </c>
      <c r="BN60" s="14" t="s">
        <v>1021</v>
      </c>
      <c r="BO60" s="160" t="s">
        <v>1073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1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609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0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954</v>
      </c>
      <c r="E62" s="311">
        <v>88</v>
      </c>
      <c r="F62" s="167" t="s">
        <v>779</v>
      </c>
      <c r="G62" s="9" t="str">
        <f>IF(D62="","*",VLOOKUP(F62,BS_ATIVIDADE[#All],3,FALSE))</f>
        <v>DORMENTE - PONTE</v>
      </c>
      <c r="H62" s="168" t="s">
        <v>549</v>
      </c>
      <c r="I62" s="168" t="s">
        <v>609</v>
      </c>
      <c r="J62" s="212">
        <v>74</v>
      </c>
      <c r="K62" s="212">
        <v>343.3</v>
      </c>
      <c r="L62" s="83" t="s">
        <v>609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972</v>
      </c>
      <c r="Y62" s="153" t="s">
        <v>966</v>
      </c>
      <c r="Z62" s="153"/>
      <c r="AA62" s="83" t="s">
        <v>609</v>
      </c>
      <c r="AB62" s="70" t="s">
        <v>609</v>
      </c>
      <c r="AC62" s="70"/>
      <c r="AD62" s="168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0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992</v>
      </c>
      <c r="BN62" s="14" t="s">
        <v>1021</v>
      </c>
      <c r="BO62" s="160" t="s">
        <v>1118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2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609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0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928</v>
      </c>
      <c r="E64" s="311">
        <v>90</v>
      </c>
      <c r="F64" s="167" t="s">
        <v>792</v>
      </c>
      <c r="G64" s="9" t="str">
        <f>IF(D64="","*",VLOOKUP(F64,BS_ATIVIDADE[#All],3,FALSE))</f>
        <v>SOLDA</v>
      </c>
      <c r="H64" s="168" t="s">
        <v>191</v>
      </c>
      <c r="I64" s="168" t="s">
        <v>609</v>
      </c>
      <c r="J64" s="212">
        <v>74</v>
      </c>
      <c r="K64" s="212">
        <v>218.6</v>
      </c>
      <c r="L64" s="83" t="s">
        <v>609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967</v>
      </c>
      <c r="Y64" s="153" t="s">
        <v>966</v>
      </c>
      <c r="Z64" s="153"/>
      <c r="AA64" s="83" t="s">
        <v>609</v>
      </c>
      <c r="AB64" s="70" t="s">
        <v>609</v>
      </c>
      <c r="AC64" s="70"/>
      <c r="AD64" s="168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0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3" t="s">
        <v>1347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1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609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0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838</v>
      </c>
      <c r="E66" s="311">
        <v>92</v>
      </c>
      <c r="F66" s="167" t="s">
        <v>732</v>
      </c>
      <c r="G66" s="9" t="str">
        <f>IF(D66="","*",VLOOKUP(F66,BS_ATIVIDADE[#All],3,FALSE))</f>
        <v>MODERNIZAÇÃO</v>
      </c>
      <c r="H66" s="168" t="s">
        <v>266</v>
      </c>
      <c r="I66" s="168" t="s">
        <v>266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967</v>
      </c>
      <c r="Y66" s="153" t="s">
        <v>966</v>
      </c>
      <c r="Z66" s="153"/>
      <c r="AA66" s="83" t="s">
        <v>1267</v>
      </c>
      <c r="AB66" s="70" t="s">
        <v>964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0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996</v>
      </c>
      <c r="BN66" s="14" t="s">
        <v>996</v>
      </c>
      <c r="BO66" s="160" t="s">
        <v>996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778</v>
      </c>
      <c r="E67" s="311">
        <v>98</v>
      </c>
      <c r="F67" s="167" t="s">
        <v>741</v>
      </c>
      <c r="G67" s="9" t="str">
        <f>IF(D67="","*",VLOOKUP(F67,BS_ATIVIDADE[#All],3,FALSE))</f>
        <v>MODERNIZAÇÃO</v>
      </c>
      <c r="H67" s="168" t="s">
        <v>396</v>
      </c>
      <c r="I67" s="168" t="s">
        <v>396</v>
      </c>
      <c r="J67" s="212">
        <v>72</v>
      </c>
      <c r="K67" s="212">
        <v>286.39999999999998</v>
      </c>
      <c r="L67" s="83">
        <v>285.39999999999998</v>
      </c>
      <c r="M67" s="199" t="s">
        <v>390</v>
      </c>
      <c r="N67" s="199" t="s">
        <v>391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972</v>
      </c>
      <c r="Y67" s="153" t="s">
        <v>975</v>
      </c>
      <c r="Z67" s="153"/>
      <c r="AA67" s="83">
        <v>1</v>
      </c>
      <c r="AB67" s="70" t="s">
        <v>964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0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996</v>
      </c>
      <c r="BN67" s="14" t="s">
        <v>996</v>
      </c>
      <c r="BO67" s="160" t="s">
        <v>996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752</v>
      </c>
      <c r="E68" s="312">
        <v>101</v>
      </c>
      <c r="F68" s="167" t="s">
        <v>623</v>
      </c>
      <c r="G68" s="9" t="str">
        <f>IF(D68="","*",VLOOKUP(F68,BS_ATIVIDADE[#All],3,FALSE))</f>
        <v>OUTROS</v>
      </c>
      <c r="H68" s="168" t="s">
        <v>520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972</v>
      </c>
      <c r="Y68" s="153" t="s">
        <v>975</v>
      </c>
      <c r="Z68" s="153"/>
      <c r="AA68" s="83" t="s">
        <v>1354</v>
      </c>
      <c r="AB68" s="70" t="s">
        <v>969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0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987</v>
      </c>
      <c r="BN68" s="14" t="s">
        <v>1007</v>
      </c>
      <c r="BO68" s="160" t="s">
        <v>1074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1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609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0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1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609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0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>
      <c r="A71" s="50" t="str">
        <f t="shared" si="16"/>
        <v>W7046030</v>
      </c>
      <c r="B71" s="166">
        <v>46030</v>
      </c>
      <c r="C71" s="8">
        <v>2</v>
      </c>
      <c r="D71" s="51" t="s">
        <v>847</v>
      </c>
      <c r="E71" s="311">
        <v>108</v>
      </c>
      <c r="F71" s="167" t="s">
        <v>785</v>
      </c>
      <c r="G71" s="9" t="s">
        <v>786</v>
      </c>
      <c r="H71" s="168" t="s">
        <v>80</v>
      </c>
      <c r="I71" s="168" t="s">
        <v>80</v>
      </c>
      <c r="J71" s="212">
        <v>98</v>
      </c>
      <c r="K71" s="212">
        <v>735.5</v>
      </c>
      <c r="L71" s="83">
        <v>738.5</v>
      </c>
      <c r="M71" s="199" t="s">
        <v>75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661</v>
      </c>
      <c r="S71" s="284" t="s">
        <v>14</v>
      </c>
      <c r="T71" s="284" t="s">
        <v>18</v>
      </c>
      <c r="U71" s="80" t="s">
        <v>17</v>
      </c>
      <c r="V71" s="193" t="s">
        <v>1337</v>
      </c>
      <c r="W71" s="168" t="s">
        <v>1357</v>
      </c>
      <c r="X71" s="213" t="s">
        <v>967</v>
      </c>
      <c r="Y71" s="153" t="s">
        <v>966</v>
      </c>
      <c r="Z71" s="153"/>
      <c r="AA71" s="83" t="s">
        <v>1236</v>
      </c>
      <c r="AB71" s="70" t="s">
        <v>964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0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996</v>
      </c>
      <c r="BN71" s="14" t="s">
        <v>996</v>
      </c>
      <c r="BO71" s="160" t="s">
        <v>996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1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609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0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813</v>
      </c>
      <c r="E73" s="311">
        <v>106</v>
      </c>
      <c r="F73" s="167" t="s">
        <v>715</v>
      </c>
      <c r="G73" s="9" t="str">
        <f>IF(D73="","*",VLOOKUP(F73,BS_ATIVIDADE[#All],3,FALSE))</f>
        <v>MECANIZAÇÃO - SOCADORA</v>
      </c>
      <c r="H73" s="168" t="s">
        <v>73</v>
      </c>
      <c r="I73" s="168" t="s">
        <v>73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967</v>
      </c>
      <c r="Y73" s="153" t="s">
        <v>966</v>
      </c>
      <c r="Z73" s="153"/>
      <c r="AA73" s="83">
        <v>1</v>
      </c>
      <c r="AB73" s="70" t="s">
        <v>964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0">
        <f>IF(D73="","*",IFERROR(IF(ISODD(COUNT(AS73:AX73)),"ERRO",SUM((AT73-AS73),(AV73-AU73),(AX73-AW73))),"ERRO"))</f>
        <v>0.25</v>
      </c>
      <c r="AZ73" s="13"/>
      <c r="BA73" s="345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731</v>
      </c>
      <c r="E74" s="311">
        <v>110</v>
      </c>
      <c r="F74" s="167" t="s">
        <v>631</v>
      </c>
      <c r="G74" s="9" t="str">
        <f>IF(D74="","*",VLOOKUP(F74,BS_ATIVIDADE[#All],3,FALSE))</f>
        <v>DETECÇÃO</v>
      </c>
      <c r="H74" s="168" t="s">
        <v>49</v>
      </c>
      <c r="I74" s="168" t="s">
        <v>72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972</v>
      </c>
      <c r="Y74" s="153" t="s">
        <v>966</v>
      </c>
      <c r="Z74" s="153"/>
      <c r="AA74" s="83">
        <v>1</v>
      </c>
      <c r="AB74" s="70" t="s">
        <v>964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0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996</v>
      </c>
      <c r="BN74" s="14" t="s">
        <v>996</v>
      </c>
      <c r="BO74" s="160" t="s">
        <v>996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898</v>
      </c>
      <c r="E75" s="311">
        <v>86</v>
      </c>
      <c r="F75" s="167" t="s">
        <v>792</v>
      </c>
      <c r="G75" s="9" t="s">
        <v>793</v>
      </c>
      <c r="H75" s="168" t="s">
        <v>575</v>
      </c>
      <c r="I75" s="168" t="s">
        <v>609</v>
      </c>
      <c r="J75" s="212">
        <v>74</v>
      </c>
      <c r="K75" s="212">
        <v>426.1</v>
      </c>
      <c r="L75" s="83" t="s">
        <v>609</v>
      </c>
      <c r="M75" s="199" t="s">
        <v>573</v>
      </c>
      <c r="N75" s="199" t="s">
        <v>575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967</v>
      </c>
      <c r="Y75" s="153" t="s">
        <v>966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0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996</v>
      </c>
      <c r="BN75" s="14" t="s">
        <v>996</v>
      </c>
      <c r="BO75" s="160" t="s">
        <v>996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1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0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>
      <c r="A77" s="50" t="str">
        <f t="shared" si="16"/>
        <v>V6646030</v>
      </c>
      <c r="B77" s="166">
        <v>46030</v>
      </c>
      <c r="C77" s="8">
        <v>2</v>
      </c>
      <c r="D77" s="51" t="s">
        <v>788</v>
      </c>
      <c r="E77" s="312">
        <v>115</v>
      </c>
      <c r="F77" s="167" t="s">
        <v>623</v>
      </c>
      <c r="G77" s="9" t="s">
        <v>608</v>
      </c>
      <c r="H77" s="168" t="s">
        <v>570</v>
      </c>
      <c r="I77" s="168" t="s">
        <v>266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972</v>
      </c>
      <c r="Y77" s="153" t="s">
        <v>966</v>
      </c>
      <c r="Z77" s="153"/>
      <c r="AA77" s="83">
        <v>1</v>
      </c>
      <c r="AB77" s="70" t="s">
        <v>964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0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1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609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0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954</v>
      </c>
      <c r="E79" s="311">
        <v>88</v>
      </c>
      <c r="F79" s="167" t="s">
        <v>779</v>
      </c>
      <c r="G79" s="9" t="s">
        <v>780</v>
      </c>
      <c r="H79" s="168" t="s">
        <v>549</v>
      </c>
      <c r="I79" s="168" t="s">
        <v>609</v>
      </c>
      <c r="J79" s="212">
        <v>74</v>
      </c>
      <c r="K79" s="212">
        <v>343.3</v>
      </c>
      <c r="L79" s="83" t="s">
        <v>609</v>
      </c>
      <c r="M79" s="199" t="s">
        <v>548</v>
      </c>
      <c r="N79" s="199" t="s">
        <v>549</v>
      </c>
      <c r="O79" s="328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972</v>
      </c>
      <c r="Y79" s="153" t="s">
        <v>966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0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992</v>
      </c>
      <c r="BN79" s="14" t="s">
        <v>1021</v>
      </c>
      <c r="BO79" s="160" t="s">
        <v>1118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1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609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0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>
      <c r="A81" s="50" t="str">
        <f t="shared" si="16"/>
        <v>E4646030</v>
      </c>
      <c r="B81" s="166">
        <v>46030</v>
      </c>
      <c r="C81" s="8">
        <v>2</v>
      </c>
      <c r="D81" s="51" t="s">
        <v>757</v>
      </c>
      <c r="E81" s="311">
        <v>113</v>
      </c>
      <c r="F81" s="167" t="s">
        <v>623</v>
      </c>
      <c r="G81" s="9" t="s">
        <v>608</v>
      </c>
      <c r="H81" s="168" t="s">
        <v>266</v>
      </c>
      <c r="I81" s="168" t="s">
        <v>80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972</v>
      </c>
      <c r="Y81" s="153" t="s">
        <v>966</v>
      </c>
      <c r="Z81" s="153"/>
      <c r="AA81" s="83">
        <v>2</v>
      </c>
      <c r="AB81" s="70" t="s">
        <v>969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0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991</v>
      </c>
      <c r="BN81" s="14" t="s">
        <v>1020</v>
      </c>
      <c r="BO81" s="160" t="s">
        <v>1124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928</v>
      </c>
      <c r="E82" s="311">
        <v>126</v>
      </c>
      <c r="F82" s="167" t="s">
        <v>792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609</v>
      </c>
      <c r="J82" s="212">
        <v>74</v>
      </c>
      <c r="K82" s="212">
        <v>195.8</v>
      </c>
      <c r="L82" s="83" t="s">
        <v>609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967</v>
      </c>
      <c r="Y82" s="153" t="s">
        <v>966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0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996</v>
      </c>
      <c r="BN82" s="14" t="s">
        <v>996</v>
      </c>
      <c r="BO82" s="160" t="s">
        <v>996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1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609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0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865</v>
      </c>
      <c r="E84" s="311">
        <v>128</v>
      </c>
      <c r="F84" s="167" t="s">
        <v>799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609</v>
      </c>
      <c r="J84" s="212">
        <v>74</v>
      </c>
      <c r="K84" s="212">
        <v>195</v>
      </c>
      <c r="L84" s="83" t="s">
        <v>609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967</v>
      </c>
      <c r="Y84" s="153" t="s">
        <v>966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0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996</v>
      </c>
      <c r="BN84" s="14" t="s">
        <v>996</v>
      </c>
      <c r="BO84" s="160" t="s">
        <v>996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1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609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0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925</v>
      </c>
      <c r="E86" s="311">
        <v>130</v>
      </c>
      <c r="F86" s="167" t="s">
        <v>792</v>
      </c>
      <c r="G86" s="9" t="str">
        <f>IF(D86="","*",VLOOKUP(F86,BS_ATIVIDADE[#All],3,FALSE))</f>
        <v>SOLDA</v>
      </c>
      <c r="H86" s="168" t="s">
        <v>359</v>
      </c>
      <c r="I86" s="168" t="s">
        <v>609</v>
      </c>
      <c r="J86" s="212">
        <v>103</v>
      </c>
      <c r="K86" s="212">
        <v>2109.6999999999998</v>
      </c>
      <c r="L86" s="83" t="s">
        <v>609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972</v>
      </c>
      <c r="Y86" s="153" t="s">
        <v>975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0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996</v>
      </c>
      <c r="BN86" s="14" t="s">
        <v>996</v>
      </c>
      <c r="BO86" s="160" t="s">
        <v>996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1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609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0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778</v>
      </c>
      <c r="E88" s="311">
        <v>132</v>
      </c>
      <c r="F88" s="167" t="s">
        <v>623</v>
      </c>
      <c r="G88" s="9" t="str">
        <f>IF(D88="","*",VLOOKUP(F88,BS_ATIVIDADE[#All],3,FALSE))</f>
        <v>OUTROS</v>
      </c>
      <c r="H88" s="168" t="s">
        <v>396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972</v>
      </c>
      <c r="Y88" s="153" t="s">
        <v>975</v>
      </c>
      <c r="Z88" s="153"/>
      <c r="AA88" s="83">
        <v>1</v>
      </c>
      <c r="AB88" s="70" t="s">
        <v>964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0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996</v>
      </c>
      <c r="BN88" s="14" t="s">
        <v>996</v>
      </c>
      <c r="BO88" s="160" t="s">
        <v>996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1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609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0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752</v>
      </c>
      <c r="E90" s="311">
        <v>134</v>
      </c>
      <c r="F90" s="167" t="s">
        <v>623</v>
      </c>
      <c r="G90" s="9" t="str">
        <f>IF(D90="","*",VLOOKUP(F90,BS_ATIVIDADE[#All],3,FALSE))</f>
        <v>OUTROS</v>
      </c>
      <c r="H90" s="168" t="s">
        <v>520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972</v>
      </c>
      <c r="Y90" s="153" t="s">
        <v>975</v>
      </c>
      <c r="Z90" s="153"/>
      <c r="AA90" s="83" t="s">
        <v>1354</v>
      </c>
      <c r="AB90" s="70" t="s">
        <v>974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434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0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1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609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0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1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609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0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847</v>
      </c>
      <c r="E93" s="312">
        <v>137</v>
      </c>
      <c r="F93" s="167" t="s">
        <v>623</v>
      </c>
      <c r="G93" s="9" t="str">
        <f>IF(D93="","*",VLOOKUP(F93,BS_ATIVIDADE[#All],3,FALSE))</f>
        <v>OUTROS</v>
      </c>
      <c r="H93" s="168" t="s">
        <v>80</v>
      </c>
      <c r="I93" s="168" t="s">
        <v>597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972</v>
      </c>
      <c r="Y93" s="153" t="s">
        <v>966</v>
      </c>
      <c r="Z93" s="153"/>
      <c r="AA93" s="83" t="s">
        <v>1236</v>
      </c>
      <c r="AB93" s="70" t="s">
        <v>964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0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996</v>
      </c>
      <c r="BN93" s="14" t="s">
        <v>996</v>
      </c>
      <c r="BO93" s="160" t="s">
        <v>996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1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609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0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813</v>
      </c>
      <c r="E95" s="311">
        <v>139</v>
      </c>
      <c r="F95" s="167" t="s">
        <v>715</v>
      </c>
      <c r="G95" s="9" t="str">
        <f>IF(D95="","*",VLOOKUP(F95,BS_ATIVIDADE[#All],3,FALSE))</f>
        <v>MECANIZAÇÃO - SOCADORA</v>
      </c>
      <c r="H95" s="168" t="s">
        <v>73</v>
      </c>
      <c r="I95" s="168" t="s">
        <v>73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967</v>
      </c>
      <c r="Y95" s="153" t="s">
        <v>966</v>
      </c>
      <c r="Z95" s="153"/>
      <c r="AA95" s="83">
        <v>1</v>
      </c>
      <c r="AB95" s="70" t="s">
        <v>964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0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27" t="s">
        <v>1404</v>
      </c>
      <c r="BL95" s="15"/>
      <c r="BM95" s="14" t="s">
        <v>996</v>
      </c>
      <c r="BN95" s="14" t="s">
        <v>996</v>
      </c>
      <c r="BO95" s="160" t="s">
        <v>996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898</v>
      </c>
      <c r="E96" s="311" t="s">
        <v>1406</v>
      </c>
      <c r="F96" s="167" t="s">
        <v>792</v>
      </c>
      <c r="G96" s="9" t="str">
        <f>IF(D96="","*",VLOOKUP(F96,BS_ATIVIDADE[#All],3,FALSE))</f>
        <v>SOLDA</v>
      </c>
      <c r="H96" s="168" t="s">
        <v>581</v>
      </c>
      <c r="I96" s="168" t="s">
        <v>609</v>
      </c>
      <c r="J96" s="212">
        <v>74</v>
      </c>
      <c r="K96" s="212">
        <v>445.3</v>
      </c>
      <c r="L96" s="83" t="s">
        <v>609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972</v>
      </c>
      <c r="Y96" s="153" t="s">
        <v>975</v>
      </c>
      <c r="Z96" s="153"/>
      <c r="AA96" s="83" t="s">
        <v>609</v>
      </c>
      <c r="AB96" s="70" t="s">
        <v>609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0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998</v>
      </c>
      <c r="BN96" s="14" t="s">
        <v>1014</v>
      </c>
      <c r="BO96" s="160" t="s">
        <v>1088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1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0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1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609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0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1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609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0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757</v>
      </c>
      <c r="E100" s="311">
        <v>146</v>
      </c>
      <c r="F100" s="167" t="s">
        <v>623</v>
      </c>
      <c r="G100" s="9" t="str">
        <f>IF(D100="","*",VLOOKUP(F100,BS_ATIVIDADE[#All],3,FALSE))</f>
        <v>OUTROS</v>
      </c>
      <c r="H100" s="168" t="s">
        <v>266</v>
      </c>
      <c r="I100" s="168" t="s">
        <v>80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972</v>
      </c>
      <c r="Y100" s="153" t="s">
        <v>975</v>
      </c>
      <c r="Z100" s="153"/>
      <c r="AA100" s="83">
        <v>2</v>
      </c>
      <c r="AB100" s="70" t="s">
        <v>969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0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996</v>
      </c>
      <c r="BN100" s="14" t="s">
        <v>996</v>
      </c>
      <c r="BO100" s="160" t="s">
        <v>996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1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609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0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928</v>
      </c>
      <c r="E102" s="311">
        <v>148</v>
      </c>
      <c r="F102" s="167" t="s">
        <v>792</v>
      </c>
      <c r="G102" s="9" t="str">
        <f>IF(D102="","*",VLOOKUP(F102,BS_ATIVIDADE[#All],3,FALSE))</f>
        <v>SOLDA</v>
      </c>
      <c r="H102" s="168" t="s">
        <v>253</v>
      </c>
      <c r="I102" s="168" t="s">
        <v>609</v>
      </c>
      <c r="J102" s="212">
        <v>74</v>
      </c>
      <c r="K102" s="212">
        <v>227.6</v>
      </c>
      <c r="L102" s="83" t="s">
        <v>609</v>
      </c>
      <c r="M102" s="199" t="s">
        <v>255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967</v>
      </c>
      <c r="Y102" s="153" t="s">
        <v>966</v>
      </c>
      <c r="Z102" s="153"/>
      <c r="AA102" s="83" t="s">
        <v>609</v>
      </c>
      <c r="AB102" s="70" t="s">
        <v>609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0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996</v>
      </c>
      <c r="BN102" s="14" t="s">
        <v>996</v>
      </c>
      <c r="BO102" s="160" t="s">
        <v>996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2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609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966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0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1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609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0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838</v>
      </c>
      <c r="E105" s="311">
        <v>151</v>
      </c>
      <c r="F105" s="167" t="s">
        <v>732</v>
      </c>
      <c r="G105" s="9" t="str">
        <f>IF(D105="","*",VLOOKUP(F105,BS_ATIVIDADE[#All],3,FALSE))</f>
        <v>MODERNIZAÇÃO</v>
      </c>
      <c r="H105" s="168" t="s">
        <v>266</v>
      </c>
      <c r="I105" s="168" t="s">
        <v>266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967</v>
      </c>
      <c r="Y105" s="153" t="s">
        <v>966</v>
      </c>
      <c r="Z105" s="153"/>
      <c r="AA105" s="83" t="s">
        <v>1267</v>
      </c>
      <c r="AB105" s="70" t="s">
        <v>964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0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3" t="s">
        <v>1417</v>
      </c>
      <c r="BL105" s="15"/>
      <c r="BM105" s="14" t="s">
        <v>996</v>
      </c>
      <c r="BN105" s="14" t="s">
        <v>996</v>
      </c>
      <c r="BO105" s="160" t="s">
        <v>996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1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609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0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1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609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0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788</v>
      </c>
      <c r="E108" s="311">
        <v>154</v>
      </c>
      <c r="F108" s="167" t="s">
        <v>834</v>
      </c>
      <c r="G108" s="9" t="str">
        <f>IF(D108="","*",VLOOKUP(F108,BS_ATIVIDADE[#All],3,FALSE))</f>
        <v>MODERNIZAÇÃO</v>
      </c>
      <c r="H108" s="168" t="s">
        <v>248</v>
      </c>
      <c r="I108" s="168" t="s">
        <v>248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1" t="s">
        <v>1418</v>
      </c>
      <c r="X108" s="213" t="s">
        <v>972</v>
      </c>
      <c r="Y108" s="153" t="s">
        <v>975</v>
      </c>
      <c r="Z108" s="153"/>
      <c r="AA108" s="83">
        <v>1</v>
      </c>
      <c r="AB108" s="70" t="s">
        <v>964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0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994</v>
      </c>
      <c r="BN108" s="14" t="s">
        <v>1021</v>
      </c>
      <c r="BO108" s="160" t="s">
        <v>1073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1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609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0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1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609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0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1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609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0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871</v>
      </c>
      <c r="E112" s="311">
        <v>158</v>
      </c>
      <c r="F112" s="167" t="s">
        <v>799</v>
      </c>
      <c r="G112" s="9" t="str">
        <f>IF(D112="","*",VLOOKUP(F112,BS_ATIVIDADE[#All],3,FALSE))</f>
        <v>TRILHO - SUBSTITUIÇÂO</v>
      </c>
      <c r="H112" s="168" t="s">
        <v>183</v>
      </c>
      <c r="I112" s="168" t="s">
        <v>609</v>
      </c>
      <c r="J112" s="212">
        <v>74</v>
      </c>
      <c r="K112" s="212">
        <v>79.98</v>
      </c>
      <c r="L112" s="83" t="s">
        <v>609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972</v>
      </c>
      <c r="Y112" s="153" t="s">
        <v>975</v>
      </c>
      <c r="Z112" s="153"/>
      <c r="AA112" s="83" t="s">
        <v>609</v>
      </c>
      <c r="AB112" s="70" t="s">
        <v>609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0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996</v>
      </c>
      <c r="BN112" s="14" t="s">
        <v>996</v>
      </c>
      <c r="BO112" s="160" t="s">
        <v>996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752</v>
      </c>
      <c r="E113" s="311">
        <v>163</v>
      </c>
      <c r="F113" s="167" t="s">
        <v>623</v>
      </c>
      <c r="G113" s="9" t="str">
        <f>IF(D113="","*",VLOOKUP(F113,BS_ATIVIDADE[#All],3,FALSE))</f>
        <v>OUTROS</v>
      </c>
      <c r="H113" s="168" t="s">
        <v>436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972</v>
      </c>
      <c r="Y113" s="153" t="s">
        <v>975</v>
      </c>
      <c r="Z113" s="153"/>
      <c r="AA113" s="83" t="s">
        <v>1425</v>
      </c>
      <c r="AB113" s="70" t="s">
        <v>974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0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990</v>
      </c>
      <c r="BN113" s="14" t="s">
        <v>1010</v>
      </c>
      <c r="BO113" s="160" t="s">
        <v>1116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1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609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0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754</v>
      </c>
      <c r="E115" s="311">
        <v>165</v>
      </c>
      <c r="F115" s="167" t="s">
        <v>623</v>
      </c>
      <c r="G115" s="9" t="str">
        <f>IF(D115="","*",VLOOKUP(F115,BS_ATIVIDADE[#All],3,FALSE))</f>
        <v>OUTROS</v>
      </c>
      <c r="H115" s="168" t="s">
        <v>520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972</v>
      </c>
      <c r="Y115" s="153" t="s">
        <v>975</v>
      </c>
      <c r="Z115" s="153"/>
      <c r="AA115" s="83" t="s">
        <v>1433</v>
      </c>
      <c r="AB115" s="70" t="s">
        <v>964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0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996</v>
      </c>
      <c r="BN115" s="14" t="s">
        <v>996</v>
      </c>
      <c r="BO115" s="160" t="s">
        <v>996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1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609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0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1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609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0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1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609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0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1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609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0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1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609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0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1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609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0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813</v>
      </c>
      <c r="E122" s="311">
        <v>172</v>
      </c>
      <c r="F122" s="167" t="s">
        <v>715</v>
      </c>
      <c r="G122" s="9" t="str">
        <f>IF(D122="","*",VLOOKUP(F122,BS_ATIVIDADE[#All],3,FALSE))</f>
        <v>MECANIZAÇÃO - SOCADORA</v>
      </c>
      <c r="H122" s="168" t="s">
        <v>73</v>
      </c>
      <c r="I122" s="168" t="s">
        <v>73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972</v>
      </c>
      <c r="Y122" s="153" t="s">
        <v>975</v>
      </c>
      <c r="Z122" s="153"/>
      <c r="AA122" s="83">
        <v>1</v>
      </c>
      <c r="AB122" s="70" t="s">
        <v>964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0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988</v>
      </c>
      <c r="BN122" s="14" t="s">
        <v>1008</v>
      </c>
      <c r="BO122" s="160" t="s">
        <v>1126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847</v>
      </c>
      <c r="E123" s="311">
        <v>175</v>
      </c>
      <c r="F123" s="167" t="s">
        <v>783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609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0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898</v>
      </c>
      <c r="E124" s="311">
        <v>178</v>
      </c>
      <c r="F124" s="167" t="s">
        <v>792</v>
      </c>
      <c r="G124" s="9" t="str">
        <f>IF(D124="","*",VLOOKUP(F124,BS_ATIVIDADE[#All],3,FALSE))</f>
        <v>SOLDA</v>
      </c>
      <c r="H124" s="168" t="s">
        <v>564</v>
      </c>
      <c r="I124" s="168" t="s">
        <v>609</v>
      </c>
      <c r="J124" s="212">
        <v>74</v>
      </c>
      <c r="K124" s="212">
        <v>399.9</v>
      </c>
      <c r="L124" s="83" t="s">
        <v>609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972</v>
      </c>
      <c r="Y124" s="153" t="s">
        <v>975</v>
      </c>
      <c r="Z124" s="153"/>
      <c r="AA124" s="83" t="s">
        <v>609</v>
      </c>
      <c r="AB124" s="70" t="s">
        <v>609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0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996</v>
      </c>
      <c r="BN124" s="14" t="s">
        <v>996</v>
      </c>
      <c r="BO124" s="160" t="s">
        <v>996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1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609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0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1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609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0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928</v>
      </c>
      <c r="E127" s="311">
        <v>181</v>
      </c>
      <c r="F127" s="167" t="s">
        <v>792</v>
      </c>
      <c r="G127" s="9" t="str">
        <f>IF(D127="","*",VLOOKUP(F127,BS_ATIVIDADE[#All],3,FALSE))</f>
        <v>SOLDA</v>
      </c>
      <c r="H127" s="168" t="s">
        <v>253</v>
      </c>
      <c r="I127" s="168" t="s">
        <v>609</v>
      </c>
      <c r="J127" s="212">
        <v>74</v>
      </c>
      <c r="K127" s="212">
        <v>227.6</v>
      </c>
      <c r="L127" s="83" t="s">
        <v>609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972</v>
      </c>
      <c r="Y127" s="153" t="s">
        <v>975</v>
      </c>
      <c r="Z127" s="153"/>
      <c r="AA127" s="83" t="s">
        <v>609</v>
      </c>
      <c r="AB127" s="70" t="s">
        <v>609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0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1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609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0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t="57.75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748</v>
      </c>
      <c r="E129" s="311">
        <v>183</v>
      </c>
      <c r="F129" s="167" t="s">
        <v>706</v>
      </c>
      <c r="G129" s="9" t="str">
        <f>IF(D129="","*",VLOOKUP(F129,BS_ATIVIDADE[#All],3,FALSE))</f>
        <v>MECANIZAÇÃO - ESMERILHADORA</v>
      </c>
      <c r="H129" s="168" t="s">
        <v>374</v>
      </c>
      <c r="I129" s="168" t="s">
        <v>360</v>
      </c>
      <c r="J129" s="212">
        <v>103</v>
      </c>
      <c r="K129" s="212">
        <v>2195.8130000000001</v>
      </c>
      <c r="L129" s="83" t="s">
        <v>609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1" t="s">
        <v>1444</v>
      </c>
      <c r="X129" s="213" t="s">
        <v>972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0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1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609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0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813</v>
      </c>
      <c r="E131" s="311">
        <v>189</v>
      </c>
      <c r="F131" s="167" t="s">
        <v>715</v>
      </c>
      <c r="G131" s="9" t="str">
        <f>IF(D131="","*",VLOOKUP(F131,BS_ATIVIDADE[#All],3,FALSE))</f>
        <v>MECANIZAÇÃO - SOCADORA</v>
      </c>
      <c r="H131" s="168" t="s">
        <v>73</v>
      </c>
      <c r="I131" s="168" t="s">
        <v>73</v>
      </c>
      <c r="J131" s="212">
        <v>98</v>
      </c>
      <c r="K131" s="212">
        <v>733</v>
      </c>
      <c r="L131" s="83">
        <v>740</v>
      </c>
      <c r="M131" s="199" t="s">
        <v>75</v>
      </c>
      <c r="N131" s="199" t="s">
        <v>76</v>
      </c>
      <c r="O131" s="168">
        <v>0.4375</v>
      </c>
      <c r="P131" s="168">
        <v>8.3333333333333329E-2</v>
      </c>
      <c r="Q131" s="83">
        <v>3360</v>
      </c>
      <c r="R131" s="10" t="s">
        <v>636</v>
      </c>
      <c r="S131" s="284" t="s">
        <v>14</v>
      </c>
      <c r="T131" s="284" t="s">
        <v>18</v>
      </c>
      <c r="U131" s="80" t="s">
        <v>17</v>
      </c>
      <c r="V131" s="193" t="s">
        <v>1228</v>
      </c>
      <c r="W131" s="168" t="s">
        <v>1229</v>
      </c>
      <c r="X131" s="213" t="s">
        <v>972</v>
      </c>
      <c r="Y131" s="153" t="s">
        <v>966</v>
      </c>
      <c r="Z131" s="153"/>
      <c r="AA131" s="83">
        <v>1</v>
      </c>
      <c r="AB131" s="70" t="s">
        <v>964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0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752</v>
      </c>
      <c r="E132" s="311">
        <v>194</v>
      </c>
      <c r="F132" s="167" t="s">
        <v>623</v>
      </c>
      <c r="G132" s="9" t="str">
        <f>IF(D132="","*",VLOOKUP(F132,BS_ATIVIDADE[#All],3,FALSE))</f>
        <v>OUTROS</v>
      </c>
      <c r="H132" s="168" t="s">
        <v>436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434</v>
      </c>
      <c r="N132" s="199" t="s">
        <v>435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972</v>
      </c>
      <c r="Y132" s="153" t="s">
        <v>975</v>
      </c>
      <c r="Z132" s="153"/>
      <c r="AA132" s="83" t="s">
        <v>1450</v>
      </c>
      <c r="AB132" s="70" t="s">
        <v>974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0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990</v>
      </c>
      <c r="BN132" s="14" t="s">
        <v>1010</v>
      </c>
      <c r="BO132" s="160" t="s">
        <v>1116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1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609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0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t="57.75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748</v>
      </c>
      <c r="E134" s="311">
        <v>196</v>
      </c>
      <c r="F134" s="167" t="s">
        <v>706</v>
      </c>
      <c r="G134" s="9" t="str">
        <f>IF(D134="","*",VLOOKUP(F134,BS_ATIVIDADE[#All],3,FALSE))</f>
        <v>MECANIZAÇÃO - ESMERILHADORA</v>
      </c>
      <c r="H134" s="168" t="s">
        <v>360</v>
      </c>
      <c r="I134" s="168" t="s">
        <v>360</v>
      </c>
      <c r="J134" s="212">
        <v>103</v>
      </c>
      <c r="K134" s="212">
        <v>2116.34</v>
      </c>
      <c r="L134" s="83" t="s">
        <v>609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1" t="s">
        <v>1452</v>
      </c>
      <c r="X134" s="213" t="s">
        <v>972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0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996</v>
      </c>
      <c r="BN134" s="14" t="s">
        <v>996</v>
      </c>
      <c r="BO134" s="160" t="s">
        <v>996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838</v>
      </c>
      <c r="E135" s="311">
        <v>205</v>
      </c>
      <c r="F135" s="167" t="s">
        <v>729</v>
      </c>
      <c r="G135" s="9" t="str">
        <f>IF(D135="","*",VLOOKUP(F135,BS_ATIVIDADE[#All],3,FALSE))</f>
        <v>MODERNIZAÇÃO</v>
      </c>
      <c r="H135" s="168" t="s">
        <v>264</v>
      </c>
      <c r="I135" s="168" t="s">
        <v>609</v>
      </c>
      <c r="J135" s="212"/>
      <c r="K135" s="212">
        <v>291</v>
      </c>
      <c r="L135" s="83" t="s">
        <v>609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0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1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609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0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1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609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0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813</v>
      </c>
      <c r="E138" s="311"/>
      <c r="F138" s="167" t="s">
        <v>715</v>
      </c>
      <c r="G138" s="9" t="str">
        <f>IF(D138="","*",VLOOKUP(F138,BS_ATIVIDADE[#All],3,FALSE))</f>
        <v>MECANIZAÇÃO - SOCADORA</v>
      </c>
      <c r="H138" s="168" t="s">
        <v>73</v>
      </c>
      <c r="I138" s="168" t="s">
        <v>73</v>
      </c>
      <c r="J138" s="212">
        <v>98</v>
      </c>
      <c r="K138" s="212">
        <v>733</v>
      </c>
      <c r="L138" s="83">
        <v>755</v>
      </c>
      <c r="M138" s="199" t="s">
        <v>75</v>
      </c>
      <c r="N138" s="199">
        <v>732744</v>
      </c>
      <c r="O138" s="328">
        <v>0.43055555555555558</v>
      </c>
      <c r="P138" s="168">
        <v>0.25</v>
      </c>
      <c r="Q138" s="83">
        <v>3360</v>
      </c>
      <c r="R138" s="10" t="s">
        <v>636</v>
      </c>
      <c r="S138" s="284" t="s">
        <v>14</v>
      </c>
      <c r="T138" s="284" t="s">
        <v>18</v>
      </c>
      <c r="U138" s="80" t="s">
        <v>17</v>
      </c>
      <c r="V138" s="193" t="s">
        <v>1228</v>
      </c>
      <c r="W138" s="168" t="s">
        <v>1455</v>
      </c>
      <c r="X138" s="213" t="s">
        <v>967</v>
      </c>
      <c r="Y138" s="153" t="s">
        <v>966</v>
      </c>
      <c r="Z138" s="153"/>
      <c r="AA138" s="83">
        <v>1</v>
      </c>
      <c r="AB138" s="70" t="s">
        <v>964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0">
        <f>IF(D138="","*",IFERROR(IF(ISODD(COUNT(AS138:AX138)),"ERRO",SUM((AT138-AS138),(AV138-AU138),(AX138-AW138))),"ERRO"))</f>
        <v>0.25</v>
      </c>
      <c r="AZ138" s="13"/>
      <c r="BA138" s="345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1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609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0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879</v>
      </c>
      <c r="E140" s="311">
        <v>210</v>
      </c>
      <c r="F140" s="167" t="s">
        <v>770</v>
      </c>
      <c r="G140" s="9" t="str">
        <f>IF(D140="","*",VLOOKUP(F140,BS_ATIVIDADE[#All],3,FALSE))</f>
        <v>AMV</v>
      </c>
      <c r="H140" s="168" t="s">
        <v>39</v>
      </c>
      <c r="I140" s="168" t="s">
        <v>609</v>
      </c>
      <c r="J140" s="212">
        <v>98</v>
      </c>
      <c r="K140" s="212">
        <v>596.16200000000003</v>
      </c>
      <c r="L140" s="83" t="s">
        <v>609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972</v>
      </c>
      <c r="Y140" s="153" t="s">
        <v>966</v>
      </c>
      <c r="Z140" s="153"/>
      <c r="AA140" s="83" t="s">
        <v>609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0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996</v>
      </c>
      <c r="BN140" s="14" t="s">
        <v>996</v>
      </c>
      <c r="BO140" s="160" t="s">
        <v>996</v>
      </c>
      <c r="BP140" s="16" t="s">
        <v>609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847</v>
      </c>
      <c r="E141" s="311">
        <v>211</v>
      </c>
      <c r="F141" s="167" t="s">
        <v>623</v>
      </c>
      <c r="G141" s="9" t="str">
        <f>IF(D141="","*",VLOOKUP(F141,BS_ATIVIDADE[#All],3,FALSE))</f>
        <v>OUTROS</v>
      </c>
      <c r="H141" s="168" t="s">
        <v>597</v>
      </c>
      <c r="I141" s="168" t="s">
        <v>80</v>
      </c>
      <c r="J141" s="212">
        <v>98</v>
      </c>
      <c r="K141" s="212">
        <v>502</v>
      </c>
      <c r="L141" s="83">
        <v>754</v>
      </c>
      <c r="M141" s="199" t="s">
        <v>15</v>
      </c>
      <c r="N141" s="199" t="s">
        <v>16</v>
      </c>
      <c r="O141" s="328">
        <v>0.66666666666666663</v>
      </c>
      <c r="P141" s="328">
        <v>4.1666666666666664E-2</v>
      </c>
      <c r="Q141" s="83">
        <v>1</v>
      </c>
      <c r="R141" s="10" t="s">
        <v>607</v>
      </c>
      <c r="S141" s="284" t="s">
        <v>14</v>
      </c>
      <c r="T141" s="284" t="s">
        <v>18</v>
      </c>
      <c r="U141" s="80" t="s">
        <v>17</v>
      </c>
      <c r="V141" s="193" t="s">
        <v>1337</v>
      </c>
      <c r="W141" s="168" t="s">
        <v>1339</v>
      </c>
      <c r="X141" s="213" t="s">
        <v>972</v>
      </c>
      <c r="Y141" s="153" t="s">
        <v>966</v>
      </c>
      <c r="Z141" s="153"/>
      <c r="AA141" s="83">
        <v>2</v>
      </c>
      <c r="AB141" s="70" t="s">
        <v>969</v>
      </c>
      <c r="AC141" s="70" t="s">
        <v>959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0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996</v>
      </c>
      <c r="BN141" s="14" t="s">
        <v>996</v>
      </c>
      <c r="BO141" s="160" t="s">
        <v>996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898</v>
      </c>
      <c r="E142" s="311">
        <v>212</v>
      </c>
      <c r="F142" s="167" t="s">
        <v>792</v>
      </c>
      <c r="G142" s="9" t="str">
        <f>IF(D142="","*",VLOOKUP(F142,BS_ATIVIDADE[#All],3,FALSE))</f>
        <v>SOLDA</v>
      </c>
      <c r="H142" s="168" t="s">
        <v>581</v>
      </c>
      <c r="I142" s="168" t="s">
        <v>609</v>
      </c>
      <c r="J142" s="212">
        <v>74</v>
      </c>
      <c r="K142" s="212">
        <v>445.6</v>
      </c>
      <c r="L142" s="83" t="s">
        <v>609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972</v>
      </c>
      <c r="Y142" s="153" t="s">
        <v>966</v>
      </c>
      <c r="Z142" s="153"/>
      <c r="AA142" s="83" t="s">
        <v>609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0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992</v>
      </c>
      <c r="BN142" s="14" t="s">
        <v>1021</v>
      </c>
      <c r="BO142" s="160" t="s">
        <v>1073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705</v>
      </c>
      <c r="E143" s="311">
        <v>213</v>
      </c>
      <c r="F143" s="167" t="s">
        <v>631</v>
      </c>
      <c r="G143" s="9" t="str">
        <f>IF(D143="","*",VLOOKUP(F143,BS_ATIVIDADE[#All],3,FALSE))</f>
        <v>DETECÇÃO</v>
      </c>
      <c r="H143" s="168" t="s">
        <v>265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972</v>
      </c>
      <c r="Y143" s="153" t="s">
        <v>966</v>
      </c>
      <c r="Z143" s="153"/>
      <c r="AA143" s="83">
        <v>1</v>
      </c>
      <c r="AB143" s="70" t="s">
        <v>964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0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996</v>
      </c>
      <c r="BN143" s="14" t="s">
        <v>996</v>
      </c>
      <c r="BO143" s="160" t="s">
        <v>996</v>
      </c>
      <c r="BP143" s="16" t="s">
        <v>609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1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609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0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1">
        <v>46034</v>
      </c>
      <c r="F145" s="167" t="s">
        <v>792</v>
      </c>
      <c r="G145" s="9" t="s">
        <v>928</v>
      </c>
      <c r="H145" s="168" t="s">
        <v>253</v>
      </c>
      <c r="I145" s="168" t="s">
        <v>609</v>
      </c>
      <c r="J145" s="212">
        <v>74</v>
      </c>
      <c r="K145" s="212">
        <v>227.6</v>
      </c>
      <c r="L145" s="83" t="s">
        <v>609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93" t="s">
        <v>1284</v>
      </c>
      <c r="W145" s="168" t="s">
        <v>1309</v>
      </c>
      <c r="X145" s="213" t="s">
        <v>972</v>
      </c>
      <c r="Y145" s="153" t="s">
        <v>966</v>
      </c>
      <c r="Z145" s="153"/>
      <c r="AA145" s="83" t="s">
        <v>609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0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996</v>
      </c>
      <c r="BN145" s="14" t="s">
        <v>996</v>
      </c>
      <c r="BO145" s="160" t="s">
        <v>996</v>
      </c>
      <c r="BP145" s="16" t="s">
        <v>609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1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609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0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1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609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0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788</v>
      </c>
      <c r="E148" s="311">
        <v>218</v>
      </c>
      <c r="F148" s="167" t="s">
        <v>834</v>
      </c>
      <c r="G148" s="9" t="str">
        <f>IF(D148="","*",VLOOKUP(F148,BS_ATIVIDADE[#All],3,FALSE))</f>
        <v>MODERNIZAÇÃO</v>
      </c>
      <c r="H148" s="168" t="s">
        <v>248</v>
      </c>
      <c r="I148" s="168" t="s">
        <v>248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972</v>
      </c>
      <c r="Y148" s="153" t="s">
        <v>966</v>
      </c>
      <c r="Z148" s="153"/>
      <c r="AA148" s="83">
        <v>1</v>
      </c>
      <c r="AB148" s="70" t="s">
        <v>964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0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994</v>
      </c>
      <c r="BN148" s="14" t="s">
        <v>1008</v>
      </c>
      <c r="BO148" s="160" t="s">
        <v>1126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1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609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0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1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609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0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752</v>
      </c>
      <c r="E151" s="312">
        <v>221</v>
      </c>
      <c r="F151" s="167" t="s">
        <v>623</v>
      </c>
      <c r="G151" s="9" t="str">
        <f>IF(D151="","*",VLOOKUP(F151,BS_ATIVIDADE[#All],3,FALSE))</f>
        <v>OUTROS</v>
      </c>
      <c r="H151" s="168" t="s">
        <v>436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434</v>
      </c>
      <c r="N151" s="199" t="s">
        <v>435</v>
      </c>
      <c r="O151" s="168">
        <v>0.41666666666666669</v>
      </c>
      <c r="P151" s="168">
        <v>4.1666666666666664E-2</v>
      </c>
      <c r="Q151" s="83">
        <v>1</v>
      </c>
      <c r="R151" s="10" t="s">
        <v>607</v>
      </c>
      <c r="S151" s="284" t="s">
        <v>85</v>
      </c>
      <c r="T151" s="284" t="s">
        <v>384</v>
      </c>
      <c r="U151" s="80" t="s">
        <v>429</v>
      </c>
      <c r="V151" s="193" t="s">
        <v>1254</v>
      </c>
      <c r="W151" s="168" t="s">
        <v>1449</v>
      </c>
      <c r="X151" s="213" t="s">
        <v>972</v>
      </c>
      <c r="Y151" s="153" t="s">
        <v>975</v>
      </c>
      <c r="Z151" s="153"/>
      <c r="AA151" s="83" t="s">
        <v>1476</v>
      </c>
      <c r="AB151" s="70" t="s">
        <v>964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0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996</v>
      </c>
      <c r="BN151" s="14" t="s">
        <v>996</v>
      </c>
      <c r="BO151" s="160" t="s">
        <v>996</v>
      </c>
      <c r="BP151" s="16" t="s">
        <v>609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955</v>
      </c>
      <c r="E152" s="311">
        <v>222</v>
      </c>
      <c r="F152" s="167" t="s">
        <v>799</v>
      </c>
      <c r="G152" s="9" t="str">
        <f>IF(D152="","*",VLOOKUP(F152,BS_ATIVIDADE[#All],3,FALSE))</f>
        <v>TRILHO - SUBSTITUIÇÂO</v>
      </c>
      <c r="H152" s="168" t="s">
        <v>139</v>
      </c>
      <c r="I152" s="168" t="s">
        <v>609</v>
      </c>
      <c r="J152" s="212">
        <v>101</v>
      </c>
      <c r="K152" s="212">
        <v>1141.818</v>
      </c>
      <c r="L152" s="83" t="s">
        <v>609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972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0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1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609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0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1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0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1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609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0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757</v>
      </c>
      <c r="E156" s="311">
        <v>226</v>
      </c>
      <c r="F156" s="167" t="s">
        <v>677</v>
      </c>
      <c r="G156" s="9" t="str">
        <f>IF(D156="","*",VLOOKUP(F156,BS_ATIVIDADE[#All],3,FALSE))</f>
        <v>TRILHEIRO - DESCARGA</v>
      </c>
      <c r="H156" s="168" t="s">
        <v>77</v>
      </c>
      <c r="I156" s="168" t="s">
        <v>49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967</v>
      </c>
      <c r="Y156" s="153" t="s">
        <v>966</v>
      </c>
      <c r="Z156" s="153"/>
      <c r="AA156" s="83">
        <v>2</v>
      </c>
      <c r="AB156" s="70" t="s">
        <v>969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0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996</v>
      </c>
      <c r="BN156" s="14" t="s">
        <v>996</v>
      </c>
      <c r="BO156" s="160" t="s">
        <v>996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1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609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0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1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609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0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813</v>
      </c>
      <c r="E159" s="311">
        <v>229</v>
      </c>
      <c r="F159" s="167" t="s">
        <v>715</v>
      </c>
      <c r="G159" s="9" t="str">
        <f>IF(D159="","*",VLOOKUP(F159,BS_ATIVIDADE[#All],3,FALSE))</f>
        <v>MECANIZAÇÃO - SOCADORA</v>
      </c>
      <c r="H159" s="168" t="s">
        <v>73</v>
      </c>
      <c r="I159" s="168" t="s">
        <v>73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1" t="s">
        <v>1455</v>
      </c>
      <c r="X159" s="213" t="s">
        <v>967</v>
      </c>
      <c r="Y159" s="153" t="s">
        <v>966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0">
        <f>IF(D159="","*",IFERROR(IF(ISODD(COUNT(AS159:AX159)),"ERRO",SUM((AT159-AS159),(AV159-AU159),(AX159-AW159))),"ERRO"))</f>
        <v>0.27083333333333337</v>
      </c>
      <c r="AZ159" s="13"/>
      <c r="BA159" s="344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1">
        <v>230</v>
      </c>
      <c r="F160" s="167"/>
      <c r="G160" s="9" t="str">
        <f>IF(D160="","*",VLOOKUP(F160,BS_ATIVIDADE[#All],3,FALSE))</f>
        <v>*</v>
      </c>
      <c r="H160" s="168"/>
      <c r="I160" s="168"/>
      <c r="J160" s="346"/>
      <c r="K160" s="346"/>
      <c r="L160" s="347"/>
      <c r="M160" s="348"/>
      <c r="N160" s="348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0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1">
        <v>231</v>
      </c>
      <c r="F161" s="167"/>
      <c r="G161" s="9" t="str">
        <f>IF(D161="","*",VLOOKUP(F161,BS_ATIVIDADE[#All],3,FALSE))</f>
        <v>*</v>
      </c>
      <c r="H161" s="168"/>
      <c r="I161" s="168"/>
      <c r="J161" s="346"/>
      <c r="K161" s="346"/>
      <c r="L161" s="347"/>
      <c r="M161" s="348"/>
      <c r="N161" s="348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0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847</v>
      </c>
      <c r="E162" s="311">
        <v>232</v>
      </c>
      <c r="F162" s="167" t="s">
        <v>785</v>
      </c>
      <c r="G162" s="9" t="str">
        <f>IF(D162="","*",VLOOKUP(F162,BS_ATIVIDADE[#All],3,FALSE))</f>
        <v>PEDRA</v>
      </c>
      <c r="H162" s="168" t="s">
        <v>80</v>
      </c>
      <c r="I162" s="168" t="s">
        <v>597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967</v>
      </c>
      <c r="Y162" s="153" t="s">
        <v>966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0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996</v>
      </c>
      <c r="BN162" s="14" t="s">
        <v>996</v>
      </c>
      <c r="BO162" s="160" t="s">
        <v>996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867</v>
      </c>
      <c r="E163" s="312">
        <v>233</v>
      </c>
      <c r="F163" s="167" t="s">
        <v>766</v>
      </c>
      <c r="G163" s="9" t="str">
        <f>IF(D163="","*",VLOOKUP(F163,BS_ATIVIDADE[#All],3,FALSE))</f>
        <v>AMV</v>
      </c>
      <c r="H163" s="168" t="s">
        <v>596</v>
      </c>
      <c r="I163" s="168" t="s">
        <v>609</v>
      </c>
      <c r="J163" s="212">
        <v>74</v>
      </c>
      <c r="K163" s="212">
        <v>501.21600000000001</v>
      </c>
      <c r="L163" s="83" t="s">
        <v>609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972</v>
      </c>
      <c r="Y163" s="153" t="s">
        <v>966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0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996</v>
      </c>
      <c r="BN163" s="14" t="s">
        <v>996</v>
      </c>
      <c r="BO163" s="160" t="s">
        <v>996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898</v>
      </c>
      <c r="E164" s="311">
        <v>234</v>
      </c>
      <c r="F164" s="167" t="s">
        <v>792</v>
      </c>
      <c r="G164" s="9" t="str">
        <f>IF(D164="","*",VLOOKUP(F164,BS_ATIVIDADE[#All],3,FALSE))</f>
        <v>SOLDA</v>
      </c>
      <c r="H164" s="168" t="s">
        <v>581</v>
      </c>
      <c r="I164" s="168" t="s">
        <v>609</v>
      </c>
      <c r="J164" s="212">
        <v>74</v>
      </c>
      <c r="K164" s="212">
        <v>445.6</v>
      </c>
      <c r="L164" s="83" t="s">
        <v>609</v>
      </c>
      <c r="M164" s="199" t="s">
        <v>579</v>
      </c>
      <c r="N164" s="199" t="s">
        <v>581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972</v>
      </c>
      <c r="Y164" s="153" t="s">
        <v>966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0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996</v>
      </c>
      <c r="BN164" s="14" t="s">
        <v>996</v>
      </c>
      <c r="BO164" s="160" t="s">
        <v>996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838</v>
      </c>
      <c r="E165" s="311">
        <v>235</v>
      </c>
      <c r="F165" s="167" t="s">
        <v>732</v>
      </c>
      <c r="G165" s="9" t="str">
        <f>IF(D165="","*",VLOOKUP(F165,BS_ATIVIDADE[#All],3,FALSE))</f>
        <v>MODERNIZAÇÃO</v>
      </c>
      <c r="H165" s="168" t="s">
        <v>264</v>
      </c>
      <c r="I165" s="168" t="s">
        <v>264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967</v>
      </c>
      <c r="Y165" s="153" t="s">
        <v>966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0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994</v>
      </c>
      <c r="BN165" s="14" t="s">
        <v>1021</v>
      </c>
      <c r="BO165" s="160" t="s">
        <v>1130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>
      <c r="A166" s="50" t="str">
        <f t="shared" si="31"/>
        <v/>
      </c>
      <c r="B166" s="166"/>
      <c r="C166" s="8"/>
      <c r="D166" s="51"/>
      <c r="E166" s="311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609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0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1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609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0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928</v>
      </c>
      <c r="E168" s="311">
        <v>242</v>
      </c>
      <c r="F168" s="167" t="s">
        <v>792</v>
      </c>
      <c r="G168" s="9" t="str">
        <f>IF(D168="","*",VLOOKUP(F168,BS_ATIVIDADE[#All],3,FALSE))</f>
        <v>SOLDA</v>
      </c>
      <c r="H168" s="168" t="s">
        <v>249</v>
      </c>
      <c r="I168" s="168" t="s">
        <v>609</v>
      </c>
      <c r="J168" s="212">
        <v>74</v>
      </c>
      <c r="K168" s="212">
        <v>189.91</v>
      </c>
      <c r="L168" s="83" t="s">
        <v>609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967</v>
      </c>
      <c r="Y168" s="153" t="s">
        <v>966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0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992</v>
      </c>
      <c r="BN168" s="14" t="s">
        <v>1021</v>
      </c>
      <c r="BO168" s="160" t="s">
        <v>1130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1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609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0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788</v>
      </c>
      <c r="E170" s="311">
        <v>244</v>
      </c>
      <c r="F170" s="167" t="s">
        <v>834</v>
      </c>
      <c r="G170" s="9" t="str">
        <f>IF(D170="","*",VLOOKUP(F170,BS_ATIVIDADE[#All],3,FALSE))</f>
        <v>MODERNIZAÇÃO</v>
      </c>
      <c r="H170" s="168" t="s">
        <v>248</v>
      </c>
      <c r="I170" s="168" t="s">
        <v>248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972</v>
      </c>
      <c r="Y170" s="153" t="s">
        <v>975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0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2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609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0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705</v>
      </c>
      <c r="E172" s="311">
        <v>246</v>
      </c>
      <c r="F172" s="167" t="s">
        <v>631</v>
      </c>
      <c r="G172" s="9" t="str">
        <f>IF(D172="","*",VLOOKUP(F172,BS_ATIVIDADE[#All],3,FALSE))</f>
        <v>DETECÇÃO</v>
      </c>
      <c r="H172" s="168" t="s">
        <v>1288</v>
      </c>
      <c r="I172" s="168" t="s">
        <v>228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0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996</v>
      </c>
      <c r="BN172" s="14" t="s">
        <v>996</v>
      </c>
      <c r="BO172" s="160" t="s">
        <v>996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1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609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0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1">
        <v>248</v>
      </c>
      <c r="F174" s="167" t="s">
        <v>623</v>
      </c>
      <c r="G174" s="9" t="str">
        <f>IF(D174="","*",VLOOKUP(F174,BS_ATIVIDADE[#All],3,FALSE))</f>
        <v>OUTROS</v>
      </c>
      <c r="H174" s="168" t="s">
        <v>520</v>
      </c>
      <c r="I174" s="168" t="s">
        <v>1510</v>
      </c>
      <c r="J174" s="212">
        <v>78</v>
      </c>
      <c r="K174" s="212">
        <v>334</v>
      </c>
      <c r="L174" s="83" t="s">
        <v>609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972</v>
      </c>
      <c r="Y174" s="153" t="s">
        <v>975</v>
      </c>
      <c r="Z174" s="153"/>
      <c r="AA174" s="83" t="s">
        <v>1513</v>
      </c>
      <c r="AB174" s="70" t="s">
        <v>964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0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984</v>
      </c>
      <c r="BN174" s="14" t="s">
        <v>0</v>
      </c>
      <c r="BO174" s="160" t="s">
        <v>1092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1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609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0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1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609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0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956</v>
      </c>
      <c r="E177" s="311">
        <v>236</v>
      </c>
      <c r="F177" s="167" t="s">
        <v>792</v>
      </c>
      <c r="G177" s="9" t="str">
        <f>IF(D177="","*",VLOOKUP(F177,BS_ATIVIDADE[#All],3,FALSE))</f>
        <v>SOLDA</v>
      </c>
      <c r="H177" s="168" t="s">
        <v>179</v>
      </c>
      <c r="I177" s="168" t="s">
        <v>609</v>
      </c>
      <c r="J177" s="212">
        <v>101</v>
      </c>
      <c r="K177" s="212">
        <v>1517.48</v>
      </c>
      <c r="L177" s="83" t="s">
        <v>609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972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0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996</v>
      </c>
      <c r="BN177" s="14" t="s">
        <v>996</v>
      </c>
      <c r="BO177" s="160" t="s">
        <v>996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1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609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0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682</v>
      </c>
      <c r="E179" s="311">
        <v>253</v>
      </c>
      <c r="F179" s="167" t="s">
        <v>683</v>
      </c>
      <c r="G179" s="9" t="str">
        <f>IF(D179="","*",VLOOKUP(F179,BS_ATIVIDADE[#All],3,FALSE))</f>
        <v>OUTROS</v>
      </c>
      <c r="H179" s="168" t="s">
        <v>155</v>
      </c>
      <c r="I179" s="168" t="s">
        <v>165</v>
      </c>
      <c r="J179" s="212">
        <v>101</v>
      </c>
      <c r="K179" s="212">
        <v>1290.145</v>
      </c>
      <c r="L179" s="83" t="s">
        <v>609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972</v>
      </c>
      <c r="Y179" s="153" t="s">
        <v>975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0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955</v>
      </c>
      <c r="E180" s="311"/>
      <c r="F180" s="167" t="s">
        <v>799</v>
      </c>
      <c r="G180" s="9" t="str">
        <f>IF(D180="","*",VLOOKUP(F180,BS_ATIVIDADE[#All],3,FALSE))</f>
        <v>TRILHO - SUBSTITUIÇÂO</v>
      </c>
      <c r="H180" s="168" t="s">
        <v>139</v>
      </c>
      <c r="I180" s="168"/>
      <c r="J180" s="212">
        <v>101</v>
      </c>
      <c r="K180" s="212">
        <v>1140.2819999999999</v>
      </c>
      <c r="L180" s="83" t="s">
        <v>609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1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0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27" t="s">
        <v>1523</v>
      </c>
      <c r="BK180" s="16" t="s">
        <v>1524</v>
      </c>
      <c r="BL180" s="15"/>
      <c r="BM180" s="14" t="s">
        <v>996</v>
      </c>
      <c r="BN180" s="14" t="s">
        <v>996</v>
      </c>
      <c r="BO180" s="160" t="s">
        <v>996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687</v>
      </c>
      <c r="E181" s="311">
        <v>254</v>
      </c>
      <c r="F181" s="167" t="s">
        <v>683</v>
      </c>
      <c r="G181" s="9" t="str">
        <f>IF(D181="","*",VLOOKUP(F181,BS_ATIVIDADE[#All],3,FALSE))</f>
        <v>OUTROS</v>
      </c>
      <c r="H181" s="168" t="s">
        <v>269</v>
      </c>
      <c r="I181" s="168" t="s">
        <v>292</v>
      </c>
      <c r="J181" s="212">
        <v>103</v>
      </c>
      <c r="K181" s="212">
        <v>1525</v>
      </c>
      <c r="L181" s="83" t="s">
        <v>609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972</v>
      </c>
      <c r="Y181" s="153" t="s">
        <v>975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0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996</v>
      </c>
      <c r="BN181" s="14" t="s">
        <v>996</v>
      </c>
      <c r="BO181" s="160" t="s">
        <v>996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690</v>
      </c>
      <c r="E182" s="311">
        <v>255</v>
      </c>
      <c r="F182" s="167" t="s">
        <v>683</v>
      </c>
      <c r="G182" s="9" t="str">
        <f>IF(D182="","*",VLOOKUP(F182,BS_ATIVIDADE[#All],3,FALSE))</f>
        <v>OUTROS</v>
      </c>
      <c r="H182" s="168" t="s">
        <v>347</v>
      </c>
      <c r="I182" s="168" t="s">
        <v>1528</v>
      </c>
      <c r="J182" s="212">
        <v>103</v>
      </c>
      <c r="K182" s="212">
        <v>2029.2760000000001</v>
      </c>
      <c r="L182" s="83" t="s">
        <v>609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972</v>
      </c>
      <c r="Y182" s="153" t="s">
        <v>975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0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1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609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0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1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609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0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813</v>
      </c>
      <c r="E185" s="311">
        <v>262</v>
      </c>
      <c r="F185" s="167" t="s">
        <v>715</v>
      </c>
      <c r="G185" s="9" t="str">
        <f>IF(D185="","*",VLOOKUP(F185,BS_ATIVIDADE[#All],3,FALSE))</f>
        <v>MECANIZAÇÃO - SOCADORA</v>
      </c>
      <c r="H185" s="168" t="s">
        <v>73</v>
      </c>
      <c r="I185" s="168" t="s">
        <v>73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967</v>
      </c>
      <c r="Y185" s="153" t="s">
        <v>966</v>
      </c>
      <c r="Z185" s="153"/>
      <c r="AA185" s="83">
        <v>1</v>
      </c>
      <c r="AB185" s="70" t="s">
        <v>964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0">
        <f>IF(D185="","*",IFERROR(IF(ISODD(COUNT(AS185:AX185)),"ERRO",SUM((AT185-AS185),(AV185-AU185),(AX185-AW185))),"ERRO"))</f>
        <v>0.25</v>
      </c>
      <c r="AZ185" s="13"/>
      <c r="BA185" s="344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996</v>
      </c>
      <c r="BN185" s="14" t="s">
        <v>996</v>
      </c>
      <c r="BO185" s="160" t="s">
        <v>996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757</v>
      </c>
      <c r="E186" s="311">
        <v>265</v>
      </c>
      <c r="F186" s="167" t="s">
        <v>623</v>
      </c>
      <c r="G186" s="9" t="str">
        <f>IF(D186="","*",VLOOKUP(F186,BS_ATIVIDADE[#All],3,FALSE))</f>
        <v>OUTROS</v>
      </c>
      <c r="H186" s="328" t="s">
        <v>1533</v>
      </c>
      <c r="I186" s="328" t="s">
        <v>49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972</v>
      </c>
      <c r="Y186" s="153" t="s">
        <v>975</v>
      </c>
      <c r="Z186" s="153"/>
      <c r="AA186" s="83">
        <v>2</v>
      </c>
      <c r="AB186" s="70" t="s">
        <v>969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0">
        <f>IF(D186="","*",IFERROR(IF(ISODD(COUNT(AS186:AX186)),"ERRO",SUM((AT186-AS186),(AV186-AU186),(AX186-AW186))),"ERRO"))</f>
        <v>4.1666666666666664E-2</v>
      </c>
      <c r="AZ186" s="13"/>
      <c r="BA186" s="344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996</v>
      </c>
      <c r="BN186" s="14" t="s">
        <v>996</v>
      </c>
      <c r="BO186" s="160" t="s">
        <v>996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847</v>
      </c>
      <c r="E187" s="312">
        <v>269</v>
      </c>
      <c r="F187" s="167" t="s">
        <v>623</v>
      </c>
      <c r="G187" s="9" t="str">
        <f>IF(D187="","*",VLOOKUP(F187,BS_ATIVIDADE[#All],3,FALSE))</f>
        <v>OUTROS</v>
      </c>
      <c r="H187" s="168" t="s">
        <v>597</v>
      </c>
      <c r="I187" s="328" t="s">
        <v>49</v>
      </c>
      <c r="J187" s="212">
        <v>98</v>
      </c>
      <c r="K187" s="212">
        <v>502</v>
      </c>
      <c r="L187" s="83">
        <v>754</v>
      </c>
      <c r="M187" s="199" t="s">
        <v>15</v>
      </c>
      <c r="N187" s="199" t="s">
        <v>16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972</v>
      </c>
      <c r="Y187" s="153" t="s">
        <v>975</v>
      </c>
      <c r="Z187" s="153"/>
      <c r="AA187" s="83" t="s">
        <v>1236</v>
      </c>
      <c r="AB187" s="70" t="s">
        <v>964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0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1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609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0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1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609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0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898</v>
      </c>
      <c r="E190" s="311">
        <v>272</v>
      </c>
      <c r="F190" s="167" t="s">
        <v>792</v>
      </c>
      <c r="G190" s="9" t="str">
        <f>IF(D190="","*",VLOOKUP(F190,BS_ATIVIDADE[#All],3,FALSE))</f>
        <v>SOLDA</v>
      </c>
      <c r="H190" s="168" t="s">
        <v>580</v>
      </c>
      <c r="I190" s="168" t="s">
        <v>609</v>
      </c>
      <c r="J190" s="212">
        <v>74</v>
      </c>
      <c r="K190" s="212">
        <v>435.18</v>
      </c>
      <c r="L190" s="83" t="s">
        <v>609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972</v>
      </c>
      <c r="Y190" s="153" t="s">
        <v>975</v>
      </c>
      <c r="Z190" s="153"/>
      <c r="AA190" s="83" t="s">
        <v>609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0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996</v>
      </c>
      <c r="BN190" s="14" t="s">
        <v>996</v>
      </c>
      <c r="BO190" s="160" t="s">
        <v>996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1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609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0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1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609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0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705</v>
      </c>
      <c r="E193" s="311">
        <v>275</v>
      </c>
      <c r="F193" s="167" t="s">
        <v>631</v>
      </c>
      <c r="G193" s="9" t="str">
        <f>IF(D193="","*",VLOOKUP(F193,BS_ATIVIDADE[#All],3,FALSE))</f>
        <v>DETECÇÃO</v>
      </c>
      <c r="H193" s="168" t="s">
        <v>264</v>
      </c>
      <c r="I193" s="168" t="s">
        <v>597</v>
      </c>
      <c r="J193" s="212">
        <v>74</v>
      </c>
      <c r="K193" s="212">
        <v>291</v>
      </c>
      <c r="L193" s="83" t="s">
        <v>609</v>
      </c>
      <c r="M193" s="199" t="s">
        <v>194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628</v>
      </c>
      <c r="S193" s="284" t="s">
        <v>14</v>
      </c>
      <c r="T193" s="284" t="s">
        <v>194</v>
      </c>
      <c r="U193" s="80" t="s">
        <v>184</v>
      </c>
      <c r="V193" s="193" t="s">
        <v>1284</v>
      </c>
      <c r="W193" s="168" t="s">
        <v>1290</v>
      </c>
      <c r="X193" s="213" t="s">
        <v>972</v>
      </c>
      <c r="Y193" s="153" t="s">
        <v>975</v>
      </c>
      <c r="Z193" s="153"/>
      <c r="AA193" s="83">
        <v>1</v>
      </c>
      <c r="AB193" s="70" t="s">
        <v>964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0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996</v>
      </c>
      <c r="BN193" s="14" t="s">
        <v>996</v>
      </c>
      <c r="BO193" s="160" t="s">
        <v>996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1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609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0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788</v>
      </c>
      <c r="E195" s="311">
        <v>277</v>
      </c>
      <c r="F195" s="167" t="s">
        <v>834</v>
      </c>
      <c r="G195" s="9" t="str">
        <f>IF(D195="","*",VLOOKUP(F195,BS_ATIVIDADE[#All],3,FALSE))</f>
        <v>MODERNIZAÇÃO</v>
      </c>
      <c r="H195" s="168" t="s">
        <v>248</v>
      </c>
      <c r="I195" s="168" t="s">
        <v>248</v>
      </c>
      <c r="J195" s="212">
        <v>74</v>
      </c>
      <c r="K195" s="212">
        <v>174</v>
      </c>
      <c r="L195" s="83">
        <v>172</v>
      </c>
      <c r="M195" s="199" t="s">
        <v>245</v>
      </c>
      <c r="N195" s="199" t="s">
        <v>246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972</v>
      </c>
      <c r="Y195" s="153" t="s">
        <v>975</v>
      </c>
      <c r="Z195" s="153"/>
      <c r="AA195" s="83">
        <v>1</v>
      </c>
      <c r="AB195" s="70" t="s">
        <v>964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0">
        <f>IF(D195="","*",IFERROR(IF(ISODD(COUNT(AS195:AX195)),"ERRO",SUM((AT195-AS195),(AV195-AU195),(AX195-AW195))),"ERRO"))</f>
        <v>0.14166666666666672</v>
      </c>
      <c r="AZ195" s="13"/>
      <c r="BA195" s="350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996</v>
      </c>
      <c r="BN195" s="14" t="s">
        <v>996</v>
      </c>
      <c r="BO195" s="160" t="s">
        <v>996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928</v>
      </c>
      <c r="E196" s="311">
        <v>286</v>
      </c>
      <c r="F196" s="167" t="s">
        <v>792</v>
      </c>
      <c r="G196" s="9" t="str">
        <f>IF(D196="","*",VLOOKUP(F196,BS_ATIVIDADE[#All],3,FALSE))</f>
        <v>SOLDA</v>
      </c>
      <c r="H196" s="168" t="s">
        <v>221</v>
      </c>
      <c r="I196" s="168" t="s">
        <v>609</v>
      </c>
      <c r="J196" s="212">
        <v>74</v>
      </c>
      <c r="K196" s="212">
        <v>63.59</v>
      </c>
      <c r="L196" s="83" t="s">
        <v>609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972</v>
      </c>
      <c r="Y196" s="153" t="s">
        <v>975</v>
      </c>
      <c r="Z196" s="153"/>
      <c r="AA196" s="83" t="s">
        <v>609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0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996</v>
      </c>
      <c r="BN196" s="14" t="s">
        <v>996</v>
      </c>
      <c r="BO196" s="160" t="s">
        <v>996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1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609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0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956</v>
      </c>
      <c r="E198" s="311">
        <v>288</v>
      </c>
      <c r="F198" s="167" t="s">
        <v>792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609</v>
      </c>
      <c r="J198" s="212">
        <v>101</v>
      </c>
      <c r="K198" s="212">
        <v>1517.48</v>
      </c>
      <c r="L198" s="83" t="s">
        <v>609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972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0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996</v>
      </c>
      <c r="BN198" s="14" t="s">
        <v>996</v>
      </c>
      <c r="BO198" s="160" t="s">
        <v>996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682</v>
      </c>
      <c r="E199" s="311">
        <v>289</v>
      </c>
      <c r="F199" s="167" t="s">
        <v>683</v>
      </c>
      <c r="G199" s="9" t="str">
        <f>IF(D199="","*",VLOOKUP(F199,BS_ATIVIDADE[#All],3,FALSE))</f>
        <v>OUTROS</v>
      </c>
      <c r="H199" s="168" t="s">
        <v>155</v>
      </c>
      <c r="I199" s="168" t="s">
        <v>175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964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0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996</v>
      </c>
      <c r="BN199" s="14" t="s">
        <v>996</v>
      </c>
      <c r="BO199" s="160" t="s">
        <v>996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t="46.5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748</v>
      </c>
      <c r="E200" s="311">
        <v>290</v>
      </c>
      <c r="F200" s="167" t="s">
        <v>706</v>
      </c>
      <c r="G200" s="9" t="str">
        <f>IF(D200="","*",VLOOKUP(F200,BS_ATIVIDADE[#All],3,FALSE))</f>
        <v>MECANIZAÇÃO - ESMERILHADORA</v>
      </c>
      <c r="H200" s="168" t="s">
        <v>354</v>
      </c>
      <c r="I200" s="168" t="s">
        <v>347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1" t="s">
        <v>1556</v>
      </c>
      <c r="X200" s="213" t="s">
        <v>972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0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742</v>
      </c>
      <c r="E201" s="311">
        <v>291</v>
      </c>
      <c r="F201" s="167" t="s">
        <v>789</v>
      </c>
      <c r="G201" s="9" t="str">
        <f>IF(D201="","*",VLOOKUP(F201,BS_ATIVIDADE[#All],3,FALSE))</f>
        <v>TRILHO - POSICIONAMENTO</v>
      </c>
      <c r="H201" s="168" t="s">
        <v>1557</v>
      </c>
      <c r="I201" s="168" t="s">
        <v>436</v>
      </c>
      <c r="J201" s="212">
        <v>78</v>
      </c>
      <c r="K201" s="212">
        <v>181.4</v>
      </c>
      <c r="L201" s="83" t="s">
        <v>609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972</v>
      </c>
      <c r="Y201" s="153" t="s">
        <v>975</v>
      </c>
      <c r="Z201" s="153"/>
      <c r="AA201" s="83">
        <v>1</v>
      </c>
      <c r="AB201" s="70" t="s">
        <v>964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0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996</v>
      </c>
      <c r="BN201" s="14" t="s">
        <v>996</v>
      </c>
      <c r="BO201" s="160" t="s">
        <v>996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1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609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0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>
      <c r="A203" s="50" t="str">
        <f t="shared" si="40"/>
        <v>E48</v>
      </c>
      <c r="B203" s="349"/>
      <c r="C203" s="8" t="str">
        <f>IF(BS_CONTROLE[[#This Row],[DATA]]="","",WEEKNUM(BS_CONTROLE[[#This Row],[DATA]]))</f>
        <v/>
      </c>
      <c r="D203" s="51" t="s">
        <v>1509</v>
      </c>
      <c r="E203" s="312">
        <v>293</v>
      </c>
      <c r="F203" s="167" t="s">
        <v>623</v>
      </c>
      <c r="G203" s="9" t="str">
        <f>IF(D203="","*",VLOOKUP(F203,BS_ATIVIDADE[#All],3,FALSE))</f>
        <v>OUTROS</v>
      </c>
      <c r="H203" s="168" t="s">
        <v>520</v>
      </c>
      <c r="I203" s="168" t="s">
        <v>1510</v>
      </c>
      <c r="J203" s="212">
        <v>78</v>
      </c>
      <c r="K203" s="212">
        <v>334</v>
      </c>
      <c r="L203" s="83" t="s">
        <v>609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607</v>
      </c>
      <c r="S203" s="284" t="s">
        <v>85</v>
      </c>
      <c r="T203" s="284" t="s">
        <v>384</v>
      </c>
      <c r="U203" s="80" t="s">
        <v>429</v>
      </c>
      <c r="V203" s="193" t="s">
        <v>1254</v>
      </c>
      <c r="W203" s="168" t="s">
        <v>1512</v>
      </c>
      <c r="X203" s="213" t="s">
        <v>972</v>
      </c>
      <c r="Y203" s="153" t="s">
        <v>975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0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1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609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0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1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609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0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1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609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0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813</v>
      </c>
      <c r="E207" s="311">
        <v>297</v>
      </c>
      <c r="F207" s="167" t="s">
        <v>715</v>
      </c>
      <c r="G207" s="9" t="str">
        <f>IF(D207="","*",VLOOKUP(F207,BS_ATIVIDADE[#All],3,FALSE))</f>
        <v>MECANIZAÇÃO - SOCADORA</v>
      </c>
      <c r="H207" s="168" t="s">
        <v>73</v>
      </c>
      <c r="I207" s="168" t="s">
        <v>73</v>
      </c>
      <c r="J207" s="212">
        <v>98</v>
      </c>
      <c r="K207" s="212">
        <v>746</v>
      </c>
      <c r="L207" s="83" t="s">
        <v>609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28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967</v>
      </c>
      <c r="Y207" s="153" t="s">
        <v>966</v>
      </c>
      <c r="Z207" s="153"/>
      <c r="AA207" s="83">
        <v>1</v>
      </c>
      <c r="AB207" s="70" t="s">
        <v>964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2">
        <v>0.78680555555555554</v>
      </c>
      <c r="AU207" s="38"/>
      <c r="AV207" s="38"/>
      <c r="AW207" s="38"/>
      <c r="AX207" s="38"/>
      <c r="AY207" s="310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996</v>
      </c>
      <c r="BN207" s="14" t="s">
        <v>996</v>
      </c>
      <c r="BO207" s="160" t="s">
        <v>996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1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609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0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1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609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0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>
      <c r="A210" s="50" t="str">
        <f t="shared" si="44"/>
        <v>E46</v>
      </c>
      <c r="B210" s="349"/>
      <c r="C210" s="8" t="str">
        <f>IF(BS_CONTROLE[[#This Row],[DATA]]="","",WEEKNUM(BS_CONTROLE[[#This Row],[DATA]]))</f>
        <v/>
      </c>
      <c r="D210" s="51" t="s">
        <v>757</v>
      </c>
      <c r="E210" s="311">
        <v>300</v>
      </c>
      <c r="F210" s="167" t="s">
        <v>677</v>
      </c>
      <c r="G210" s="9" t="str">
        <f>IF(D210="","*",VLOOKUP(F210,BS_ATIVIDADE[#All],3,FALSE))</f>
        <v>TRILHEIRO - DESCARGA</v>
      </c>
      <c r="H210" s="168" t="s">
        <v>49</v>
      </c>
      <c r="I210" s="168" t="s">
        <v>49</v>
      </c>
      <c r="J210" s="212">
        <v>98</v>
      </c>
      <c r="K210" s="212">
        <v>563.93100000000004</v>
      </c>
      <c r="L210" s="83" t="s">
        <v>609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969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0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1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609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0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1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609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0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847</v>
      </c>
      <c r="E213" s="311">
        <v>303</v>
      </c>
      <c r="F213" s="167" t="s">
        <v>623</v>
      </c>
      <c r="G213" s="9" t="str">
        <f>IF(D213="","*",VLOOKUP(F213,BS_ATIVIDADE[#All],3,FALSE))</f>
        <v>OUTROS</v>
      </c>
      <c r="H213" s="168" t="s">
        <v>597</v>
      </c>
      <c r="I213" s="328" t="s">
        <v>49</v>
      </c>
      <c r="J213" s="212">
        <v>98</v>
      </c>
      <c r="K213" s="212">
        <v>502</v>
      </c>
      <c r="L213" s="83" t="s">
        <v>609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1" t="s">
        <v>1563</v>
      </c>
      <c r="X213" s="213" t="s">
        <v>967</v>
      </c>
      <c r="Y213" s="153" t="s">
        <v>966</v>
      </c>
      <c r="Z213" s="153"/>
      <c r="AA213" s="83" t="s">
        <v>1564</v>
      </c>
      <c r="AB213" s="70" t="s">
        <v>964</v>
      </c>
      <c r="AC213" s="70"/>
      <c r="AD213" s="168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0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996</v>
      </c>
      <c r="BN213" s="14" t="s">
        <v>996</v>
      </c>
      <c r="BO213" s="160" t="s">
        <v>996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1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609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0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705</v>
      </c>
      <c r="E215" s="312">
        <v>305</v>
      </c>
      <c r="F215" s="167" t="s">
        <v>631</v>
      </c>
      <c r="G215" s="9" t="str">
        <f>IF(D215="","*",VLOOKUP(F215,BS_ATIVIDADE[#All],3,FALSE))</f>
        <v>DETECÇÃO</v>
      </c>
      <c r="H215" s="168" t="s">
        <v>595</v>
      </c>
      <c r="I215" s="168" t="s">
        <v>66</v>
      </c>
      <c r="J215" s="212">
        <v>98</v>
      </c>
      <c r="K215" s="212">
        <v>502</v>
      </c>
      <c r="L215" s="83" t="s">
        <v>609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972</v>
      </c>
      <c r="Y215" s="153" t="s">
        <v>975</v>
      </c>
      <c r="Z215" s="153"/>
      <c r="AA215" s="83">
        <v>1</v>
      </c>
      <c r="AB215" s="70" t="s">
        <v>964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0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996</v>
      </c>
      <c r="BN215" s="14" t="s">
        <v>996</v>
      </c>
      <c r="BO215" s="160" t="s">
        <v>996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1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609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0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898</v>
      </c>
      <c r="E217" s="311">
        <v>307</v>
      </c>
      <c r="F217" s="167" t="s">
        <v>792</v>
      </c>
      <c r="G217" s="9" t="str">
        <f>IF(D217="","*",VLOOKUP(F217,BS_ATIVIDADE[#All],3,FALSE))</f>
        <v>SOLDA</v>
      </c>
      <c r="H217" s="168" t="s">
        <v>580</v>
      </c>
      <c r="I217" s="168" t="s">
        <v>609</v>
      </c>
      <c r="J217" s="212">
        <v>74</v>
      </c>
      <c r="K217" s="212">
        <v>430.2</v>
      </c>
      <c r="L217" s="83" t="s">
        <v>609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972</v>
      </c>
      <c r="Y217" s="153" t="s">
        <v>975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0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996</v>
      </c>
      <c r="BN217" s="14" t="s">
        <v>996</v>
      </c>
      <c r="BO217" s="160" t="s">
        <v>996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788</v>
      </c>
      <c r="E218" s="311">
        <v>311</v>
      </c>
      <c r="F218" s="167" t="s">
        <v>834</v>
      </c>
      <c r="G218" s="9" t="str">
        <f>IF(D218="","*",VLOOKUP(F218,BS_ATIVIDADE[#All],3,FALSE))</f>
        <v>MODERNIZAÇÃO</v>
      </c>
      <c r="H218" s="168" t="s">
        <v>248</v>
      </c>
      <c r="I218" s="168" t="s">
        <v>248</v>
      </c>
      <c r="J218" s="212">
        <v>74</v>
      </c>
      <c r="K218" s="212">
        <v>165</v>
      </c>
      <c r="L218" s="83" t="s">
        <v>609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972</v>
      </c>
      <c r="Y218" s="153" t="s">
        <v>975</v>
      </c>
      <c r="Z218" s="153"/>
      <c r="AA218" s="83">
        <v>1</v>
      </c>
      <c r="AB218" s="70" t="s">
        <v>964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0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994</v>
      </c>
      <c r="BN218" s="14" t="s">
        <v>1012</v>
      </c>
      <c r="BO218" s="160" t="s">
        <v>1085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1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609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0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1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609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0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928</v>
      </c>
      <c r="E221" s="311">
        <v>314</v>
      </c>
      <c r="F221" s="167" t="s">
        <v>792</v>
      </c>
      <c r="G221" s="9" t="str">
        <f>IF(D221="","*",VLOOKUP(F221,BS_ATIVIDADE[#All],3,FALSE))</f>
        <v>SOLDA</v>
      </c>
      <c r="H221" s="168" t="s">
        <v>183</v>
      </c>
      <c r="I221" s="168" t="s">
        <v>609</v>
      </c>
      <c r="J221" s="212">
        <v>74</v>
      </c>
      <c r="K221" s="212">
        <v>80.3</v>
      </c>
      <c r="L221" s="83" t="s">
        <v>609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972</v>
      </c>
      <c r="Y221" s="153" t="s">
        <v>975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0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996</v>
      </c>
      <c r="BN221" s="14" t="s">
        <v>996</v>
      </c>
      <c r="BO221" s="160" t="s">
        <v>996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1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609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0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748</v>
      </c>
      <c r="E223" s="311">
        <v>320</v>
      </c>
      <c r="F223" s="167" t="s">
        <v>706</v>
      </c>
      <c r="G223" s="9" t="str">
        <f>IF(D223="","*",VLOOKUP(F223,BS_ATIVIDADE[#All],3,FALSE))</f>
        <v>MECANIZAÇÃO - ESMERILHADORA</v>
      </c>
      <c r="H223" s="168" t="s">
        <v>354</v>
      </c>
      <c r="I223" s="168" t="s">
        <v>347</v>
      </c>
      <c r="J223" s="212">
        <v>103</v>
      </c>
      <c r="K223" s="212">
        <v>2075</v>
      </c>
      <c r="L223" s="83">
        <v>2029</v>
      </c>
      <c r="M223" s="199" t="s">
        <v>352</v>
      </c>
      <c r="N223" s="199" t="s">
        <v>353</v>
      </c>
      <c r="O223" s="168">
        <v>0.99930555555555556</v>
      </c>
      <c r="P223" s="168">
        <v>4.1666666666666664E-2</v>
      </c>
      <c r="Q223" s="83">
        <v>20000</v>
      </c>
      <c r="R223" s="10" t="s">
        <v>636</v>
      </c>
      <c r="S223" s="284" t="s">
        <v>85</v>
      </c>
      <c r="T223" s="284" t="s">
        <v>318</v>
      </c>
      <c r="U223" s="80" t="s">
        <v>284</v>
      </c>
      <c r="V223" s="193" t="s">
        <v>1443</v>
      </c>
      <c r="W223" s="168" t="s">
        <v>1556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0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742</v>
      </c>
      <c r="E224" s="311">
        <v>321</v>
      </c>
      <c r="F224" s="167" t="s">
        <v>683</v>
      </c>
      <c r="G224" s="9" t="str">
        <f>IF(D224="","*",VLOOKUP(F224,BS_ATIVIDADE[#All],3,FALSE))</f>
        <v>OUTROS</v>
      </c>
      <c r="H224" s="168" t="s">
        <v>436</v>
      </c>
      <c r="I224" s="168" t="s">
        <v>456</v>
      </c>
      <c r="J224" s="212">
        <v>78</v>
      </c>
      <c r="K224" s="212">
        <v>189.45</v>
      </c>
      <c r="L224" s="83" t="s">
        <v>609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972</v>
      </c>
      <c r="Y224" s="153" t="s">
        <v>975</v>
      </c>
      <c r="Z224" s="153"/>
      <c r="AA224" s="83">
        <v>1</v>
      </c>
      <c r="AB224" s="70" t="s">
        <v>964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0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992</v>
      </c>
      <c r="BN224" s="14" t="s">
        <v>1021</v>
      </c>
      <c r="BO224" s="160" t="s">
        <v>1073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>
      <c r="A225" s="50" t="str">
        <f t="shared" si="44"/>
        <v>E4846037</v>
      </c>
      <c r="B225" s="351">
        <v>46037</v>
      </c>
      <c r="C225" s="8">
        <f>IF(BS_CONTROLE[[#This Row],[DATA]]="","",WEEKNUM(BS_CONTROLE[[#This Row],[DATA]]))</f>
        <v>3</v>
      </c>
      <c r="D225" s="51" t="s">
        <v>1509</v>
      </c>
      <c r="E225" s="311">
        <v>324</v>
      </c>
      <c r="F225" s="167" t="s">
        <v>623</v>
      </c>
      <c r="G225" s="9" t="str">
        <f>IF(D225="","*",VLOOKUP(F225,BS_ATIVIDADE[#All],3,FALSE))</f>
        <v>OUTROS</v>
      </c>
      <c r="H225" s="168" t="s">
        <v>520</v>
      </c>
      <c r="I225" s="168" t="s">
        <v>1510</v>
      </c>
      <c r="J225" s="212">
        <v>78</v>
      </c>
      <c r="K225" s="212">
        <v>334</v>
      </c>
      <c r="L225" s="83" t="s">
        <v>609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607</v>
      </c>
      <c r="S225" s="284" t="s">
        <v>85</v>
      </c>
      <c r="T225" s="284" t="s">
        <v>384</v>
      </c>
      <c r="U225" s="80" t="s">
        <v>429</v>
      </c>
      <c r="V225" s="193" t="s">
        <v>1254</v>
      </c>
      <c r="W225" s="168" t="s">
        <v>1512</v>
      </c>
      <c r="X225" s="213" t="s">
        <v>972</v>
      </c>
      <c r="Y225" s="153" t="s">
        <v>975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0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996</v>
      </c>
      <c r="BN225" s="14" t="s">
        <v>996</v>
      </c>
      <c r="BO225" s="160" t="s">
        <v>996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1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609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0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1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609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0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1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609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0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1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609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0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813</v>
      </c>
      <c r="E230" s="312">
        <v>329</v>
      </c>
      <c r="F230" s="167" t="s">
        <v>715</v>
      </c>
      <c r="G230" s="9" t="str">
        <f>IF(D230="","*",VLOOKUP(F230,BS_ATIVIDADE[#All],3,FALSE))</f>
        <v>MECANIZAÇÃO - SOCADORA</v>
      </c>
      <c r="H230" s="168" t="s">
        <v>73</v>
      </c>
      <c r="I230" s="168" t="s">
        <v>73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967</v>
      </c>
      <c r="Y230" s="153" t="s">
        <v>966</v>
      </c>
      <c r="Z230" s="153"/>
      <c r="AA230" s="83">
        <v>1</v>
      </c>
      <c r="AB230" s="70" t="s">
        <v>964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71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0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988</v>
      </c>
      <c r="BN230" s="14" t="s">
        <v>1008</v>
      </c>
      <c r="BO230" s="160" t="s">
        <v>1126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1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609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0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t="34.5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847</v>
      </c>
      <c r="E232" s="311">
        <v>331</v>
      </c>
      <c r="F232" s="167" t="s">
        <v>785</v>
      </c>
      <c r="G232" s="9" t="str">
        <f>IF(D232="","*",VLOOKUP(F232,BS_ATIVIDADE[#All],3,FALSE))</f>
        <v>PEDRA</v>
      </c>
      <c r="H232" s="168" t="s">
        <v>49</v>
      </c>
      <c r="I232" s="168" t="s">
        <v>597</v>
      </c>
      <c r="J232" s="212">
        <v>98</v>
      </c>
      <c r="K232" s="212">
        <v>693</v>
      </c>
      <c r="L232" s="83" t="s">
        <v>609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1" t="s">
        <v>1587</v>
      </c>
      <c r="X232" s="213" t="s">
        <v>967</v>
      </c>
      <c r="Y232" s="153" t="s">
        <v>966</v>
      </c>
      <c r="Z232" s="153"/>
      <c r="AA232" s="83" t="s">
        <v>1588</v>
      </c>
      <c r="AB232" s="70" t="s">
        <v>974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0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757</v>
      </c>
      <c r="E233" s="311">
        <v>332</v>
      </c>
      <c r="F233" s="167" t="s">
        <v>677</v>
      </c>
      <c r="G233" s="9" t="str">
        <f>IF(D233="","*",VLOOKUP(F233,BS_ATIVIDADE[#All],3,FALSE))</f>
        <v>TRILHEIRO - DESCARGA</v>
      </c>
      <c r="H233" s="168" t="s">
        <v>49</v>
      </c>
      <c r="I233" s="168" t="s">
        <v>49</v>
      </c>
      <c r="J233" s="212">
        <v>98</v>
      </c>
      <c r="K233" s="212">
        <v>563.93100000000004</v>
      </c>
      <c r="L233" s="83" t="s">
        <v>609</v>
      </c>
      <c r="M233" s="199" t="s">
        <v>32</v>
      </c>
      <c r="N233" s="199" t="s">
        <v>33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972</v>
      </c>
      <c r="Y233" s="153" t="s">
        <v>975</v>
      </c>
      <c r="Z233" s="153"/>
      <c r="AA233" s="83">
        <v>2</v>
      </c>
      <c r="AB233" s="70" t="s">
        <v>969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0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990</v>
      </c>
      <c r="BN233" s="14" t="s">
        <v>1010</v>
      </c>
      <c r="BO233" s="160" t="s">
        <v>1116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1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609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0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867</v>
      </c>
      <c r="E235" s="311">
        <v>334</v>
      </c>
      <c r="F235" s="167" t="s">
        <v>770</v>
      </c>
      <c r="G235" s="9" t="str">
        <f>IF(D235="","*",VLOOKUP(F235,BS_ATIVIDADE[#All],3,FALSE))</f>
        <v>AMV</v>
      </c>
      <c r="H235" s="168" t="s">
        <v>566</v>
      </c>
      <c r="I235" s="168" t="s">
        <v>609</v>
      </c>
      <c r="J235" s="212">
        <v>74</v>
      </c>
      <c r="K235" s="212">
        <v>403.12</v>
      </c>
      <c r="L235" s="83" t="s">
        <v>609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972</v>
      </c>
      <c r="Y235" s="153" t="s">
        <v>975</v>
      </c>
      <c r="Z235" s="153"/>
      <c r="AA235" s="83" t="s">
        <v>609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0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1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609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0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898</v>
      </c>
      <c r="E237" s="311">
        <v>336</v>
      </c>
      <c r="F237" s="167" t="s">
        <v>792</v>
      </c>
      <c r="G237" s="9" t="str">
        <f>IF(D237="","*",VLOOKUP(F237,BS_ATIVIDADE[#All],3,FALSE))</f>
        <v>SOLDA</v>
      </c>
      <c r="H237" s="168" t="s">
        <v>1594</v>
      </c>
      <c r="I237" s="168" t="s">
        <v>609</v>
      </c>
      <c r="J237" s="212">
        <v>74</v>
      </c>
      <c r="K237" s="212">
        <v>300.95600000000002</v>
      </c>
      <c r="L237" s="83" t="s">
        <v>609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972</v>
      </c>
      <c r="Y237" s="153" t="s">
        <v>975</v>
      </c>
      <c r="Z237" s="153"/>
      <c r="AA237" s="83" t="s">
        <v>609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0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996</v>
      </c>
      <c r="BN237" s="14" t="s">
        <v>996</v>
      </c>
      <c r="BO237" s="160" t="s">
        <v>996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1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609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0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1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609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0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838</v>
      </c>
      <c r="E240" s="311">
        <v>339</v>
      </c>
      <c r="F240" s="167" t="s">
        <v>732</v>
      </c>
      <c r="G240" s="9" t="str">
        <f>IF(D240="","*",VLOOKUP(F240,BS_ATIVIDADE[#All],3,FALSE))</f>
        <v>MODERNIZAÇÃO</v>
      </c>
      <c r="H240" s="168" t="s">
        <v>264</v>
      </c>
      <c r="I240" s="168" t="s">
        <v>264</v>
      </c>
      <c r="J240" s="212">
        <v>74</v>
      </c>
      <c r="K240" s="212">
        <v>197</v>
      </c>
      <c r="L240" s="83" t="s">
        <v>609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967</v>
      </c>
      <c r="Y240" s="153" t="s">
        <v>966</v>
      </c>
      <c r="Z240" s="153"/>
      <c r="AA240" s="83" t="s">
        <v>1599</v>
      </c>
      <c r="AB240" s="70" t="s">
        <v>964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0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994</v>
      </c>
      <c r="BN240" s="14" t="s">
        <v>1021</v>
      </c>
      <c r="BO240" s="160" t="s">
        <v>1130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1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609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0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788</v>
      </c>
      <c r="E242" s="312">
        <v>341</v>
      </c>
      <c r="F242" s="167" t="s">
        <v>834</v>
      </c>
      <c r="G242" s="9" t="str">
        <f>IF(D242="","*",VLOOKUP(F242,BS_ATIVIDADE[#All],3,FALSE))</f>
        <v>MODERNIZAÇÃO</v>
      </c>
      <c r="H242" s="168" t="s">
        <v>248</v>
      </c>
      <c r="I242" s="168" t="s">
        <v>248</v>
      </c>
      <c r="J242" s="212">
        <v>74</v>
      </c>
      <c r="K242" s="212">
        <v>175</v>
      </c>
      <c r="L242" s="83" t="s">
        <v>609</v>
      </c>
      <c r="M242" s="199" t="s">
        <v>242</v>
      </c>
      <c r="N242" s="199" t="s">
        <v>243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972</v>
      </c>
      <c r="Y242" s="153"/>
      <c r="Z242" s="153"/>
      <c r="AA242" s="83">
        <v>1</v>
      </c>
      <c r="AB242" s="70" t="s">
        <v>964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0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1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609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0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928</v>
      </c>
      <c r="E244" s="311">
        <v>343</v>
      </c>
      <c r="F244" s="167" t="s">
        <v>792</v>
      </c>
      <c r="G244" s="9" t="str">
        <f>IF(D244="","*",VLOOKUP(F244,BS_ATIVIDADE[#All],3,FALSE))</f>
        <v>SOLDA</v>
      </c>
      <c r="H244" s="168" t="s">
        <v>229</v>
      </c>
      <c r="I244" s="168" t="s">
        <v>609</v>
      </c>
      <c r="J244" s="212">
        <v>74</v>
      </c>
      <c r="K244" s="212">
        <v>111.3</v>
      </c>
      <c r="L244" s="83" t="s">
        <v>609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972</v>
      </c>
      <c r="Y244" s="153" t="s">
        <v>966</v>
      </c>
      <c r="Z244" s="153"/>
      <c r="AA244" s="83" t="s">
        <v>609</v>
      </c>
      <c r="AB244" s="70" t="s">
        <v>609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0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996</v>
      </c>
      <c r="BN244" s="14" t="s">
        <v>996</v>
      </c>
      <c r="BO244" s="160" t="s">
        <v>996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1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609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0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871</v>
      </c>
      <c r="E246" s="311">
        <v>345</v>
      </c>
      <c r="F246" s="167" t="s">
        <v>753</v>
      </c>
      <c r="G246" s="9" t="str">
        <f>IF(D246="","*",VLOOKUP(F246,BS_ATIVIDADE[#All],3,FALSE))</f>
        <v>OUTROS</v>
      </c>
      <c r="H246" s="168" t="s">
        <v>203</v>
      </c>
      <c r="I246" s="168" t="s">
        <v>609</v>
      </c>
      <c r="J246" s="212">
        <v>74</v>
      </c>
      <c r="K246" s="212">
        <v>13</v>
      </c>
      <c r="L246" s="83" t="s">
        <v>609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972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0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996</v>
      </c>
      <c r="BN246" s="14" t="s">
        <v>996</v>
      </c>
      <c r="BO246" s="160" t="s">
        <v>996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1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609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0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748</v>
      </c>
      <c r="E248" s="311">
        <v>347</v>
      </c>
      <c r="F248" s="167" t="s">
        <v>706</v>
      </c>
      <c r="G248" s="9" t="str">
        <f>IF(D248="","*",VLOOKUP(F248,BS_ATIVIDADE[#All],3,FALSE))</f>
        <v>MECANIZAÇÃO - ESMERILHADORA</v>
      </c>
      <c r="H248" s="168" t="s">
        <v>347</v>
      </c>
      <c r="I248" s="168" t="s">
        <v>347</v>
      </c>
      <c r="J248" s="212">
        <v>103</v>
      </c>
      <c r="K248" s="212">
        <v>2029</v>
      </c>
      <c r="L248" s="83" t="s">
        <v>609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1" t="s">
        <v>1608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0">
        <f>IF(D248="","*",IFERROR(IF(ISODD(COUNT(AS248:AX248)),"ERRO",SUM((AT248-AS248),(AV248-AU248),(AX248-AW248))),"ERRO"))</f>
        <v>4.1666666666666671E-2</v>
      </c>
      <c r="AZ248" s="13"/>
      <c r="BA248" s="344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901</v>
      </c>
      <c r="E249" s="311">
        <v>348</v>
      </c>
      <c r="F249" s="167" t="s">
        <v>766</v>
      </c>
      <c r="G249" s="9" t="str">
        <f>IF(D249="","*",VLOOKUP(F249,BS_ATIVIDADE[#All],3,FALSE))</f>
        <v>AMV</v>
      </c>
      <c r="H249" s="168" t="s">
        <v>447</v>
      </c>
      <c r="I249" s="168" t="s">
        <v>609</v>
      </c>
      <c r="J249" s="212">
        <v>78</v>
      </c>
      <c r="K249" s="212">
        <v>208.5</v>
      </c>
      <c r="L249" s="83" t="s">
        <v>609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972</v>
      </c>
      <c r="Y249" s="153" t="s">
        <v>975</v>
      </c>
      <c r="Z249" s="153"/>
      <c r="AA249" s="83" t="s">
        <v>609</v>
      </c>
      <c r="AB249" s="70" t="s">
        <v>609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0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987</v>
      </c>
      <c r="BN249" s="14" t="s">
        <v>1012</v>
      </c>
      <c r="BO249" s="160" t="s">
        <v>1100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1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609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0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742</v>
      </c>
      <c r="E251" s="311">
        <v>350</v>
      </c>
      <c r="F251" s="167" t="s">
        <v>683</v>
      </c>
      <c r="G251" s="9" t="str">
        <f>IF(D251="","*",VLOOKUP(F251,BS_ATIVIDADE[#All],3,FALSE))</f>
        <v>OUTROS</v>
      </c>
      <c r="H251" s="168" t="s">
        <v>436</v>
      </c>
      <c r="I251" s="168" t="s">
        <v>456</v>
      </c>
      <c r="J251" s="212">
        <v>78</v>
      </c>
      <c r="K251" s="212">
        <v>189.45500000000001</v>
      </c>
      <c r="L251" s="83" t="s">
        <v>609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972</v>
      </c>
      <c r="Y251" s="153" t="s">
        <v>975</v>
      </c>
      <c r="Z251" s="153"/>
      <c r="AA251" s="83">
        <v>1</v>
      </c>
      <c r="AB251" s="70" t="s">
        <v>964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0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1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609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0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1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609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0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2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609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0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1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609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0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813</v>
      </c>
      <c r="E256" s="311">
        <v>355</v>
      </c>
      <c r="F256" s="167" t="s">
        <v>709</v>
      </c>
      <c r="G256" s="9" t="str">
        <f>IF(D256="","*",VLOOKUP(F256,BS_ATIVIDADE[#All],3,FALSE))</f>
        <v>OUTROS - MECANIZAÇÃO</v>
      </c>
      <c r="H256" s="168" t="s">
        <v>73</v>
      </c>
      <c r="I256" s="168" t="s">
        <v>73</v>
      </c>
      <c r="J256" s="212">
        <v>98</v>
      </c>
      <c r="K256" s="212">
        <v>720</v>
      </c>
      <c r="L256" s="83" t="s">
        <v>609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972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0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1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609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0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1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609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0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847</v>
      </c>
      <c r="E259" s="311">
        <v>358</v>
      </c>
      <c r="F259" s="167" t="s">
        <v>783</v>
      </c>
      <c r="G259" s="9" t="str">
        <f>IF(D259="","*",VLOOKUP(F259,BS_ATIVIDADE[#All],3,FALSE))</f>
        <v>OUTROS</v>
      </c>
      <c r="H259" s="168" t="s">
        <v>597</v>
      </c>
      <c r="I259" s="168" t="s">
        <v>49</v>
      </c>
      <c r="J259" s="212">
        <v>74</v>
      </c>
      <c r="K259" s="212">
        <v>501</v>
      </c>
      <c r="L259" s="83" t="s">
        <v>609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972</v>
      </c>
      <c r="Y259" s="153" t="s">
        <v>975</v>
      </c>
      <c r="Z259" s="153"/>
      <c r="AA259" s="83">
        <v>2</v>
      </c>
      <c r="AB259" s="70" t="s">
        <v>969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0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996</v>
      </c>
      <c r="BN259" s="14" t="s">
        <v>996</v>
      </c>
      <c r="BO259" s="160" t="s">
        <v>996</v>
      </c>
      <c r="BP259" s="16" t="s">
        <v>609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1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609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0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1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609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0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757</v>
      </c>
      <c r="E262" s="311">
        <v>361</v>
      </c>
      <c r="F262" s="167" t="s">
        <v>677</v>
      </c>
      <c r="G262" s="9" t="str">
        <f>IF(D262="","*",VLOOKUP(F262,BS_ATIVIDADE[#All],3,FALSE))</f>
        <v>TRILHEIRO - DESCARGA</v>
      </c>
      <c r="H262" s="168" t="s">
        <v>49</v>
      </c>
      <c r="I262" s="168" t="s">
        <v>49</v>
      </c>
      <c r="J262" s="212">
        <v>98</v>
      </c>
      <c r="K262" s="212">
        <v>563.93100000000004</v>
      </c>
      <c r="L262" s="83" t="s">
        <v>609</v>
      </c>
      <c r="M262" s="199" t="s">
        <v>32</v>
      </c>
      <c r="N262" s="199" t="s">
        <v>33</v>
      </c>
      <c r="O262" s="168">
        <v>0.41666666666666669</v>
      </c>
      <c r="P262" s="168">
        <v>8.3333333333333329E-2</v>
      </c>
      <c r="Q262" s="83">
        <v>624</v>
      </c>
      <c r="R262" s="10" t="s">
        <v>636</v>
      </c>
      <c r="S262" s="284" t="s">
        <v>14</v>
      </c>
      <c r="T262" s="284" t="s">
        <v>18</v>
      </c>
      <c r="U262" s="80" t="s">
        <v>17</v>
      </c>
      <c r="V262" s="193" t="s">
        <v>1337</v>
      </c>
      <c r="W262" s="168" t="s">
        <v>1536</v>
      </c>
      <c r="X262" s="213" t="s">
        <v>972</v>
      </c>
      <c r="Y262" s="153" t="s">
        <v>975</v>
      </c>
      <c r="Z262" s="153"/>
      <c r="AA262" s="83">
        <v>2</v>
      </c>
      <c r="AB262" s="70" t="s">
        <v>969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0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991</v>
      </c>
      <c r="BN262" s="14" t="s">
        <v>1020</v>
      </c>
      <c r="BO262" s="160" t="s">
        <v>1082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1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609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0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1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609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0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898</v>
      </c>
      <c r="E265" s="311">
        <v>364</v>
      </c>
      <c r="F265" s="167" t="s">
        <v>792</v>
      </c>
      <c r="G265" s="9" t="str">
        <f>IF(D265="","*",VLOOKUP(F265,BS_ATIVIDADE[#All],3,FALSE))</f>
        <v>SOLDA</v>
      </c>
      <c r="H265" s="168" t="s">
        <v>1594</v>
      </c>
      <c r="I265" s="168" t="s">
        <v>609</v>
      </c>
      <c r="J265" s="212">
        <v>74</v>
      </c>
      <c r="K265" s="212">
        <v>300.95999999999998</v>
      </c>
      <c r="L265" s="83" t="s">
        <v>609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3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972</v>
      </c>
      <c r="Y265" s="153" t="s">
        <v>975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0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991</v>
      </c>
      <c r="BN265" s="14" t="s">
        <v>1020</v>
      </c>
      <c r="BO265" s="160" t="s">
        <v>1082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2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609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0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1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609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0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928</v>
      </c>
      <c r="E268" s="311">
        <v>367</v>
      </c>
      <c r="F268" s="167" t="s">
        <v>792</v>
      </c>
      <c r="G268" s="9" t="str">
        <f>IF(D268="","*",VLOOKUP(F268,BS_ATIVIDADE[#All],3,FALSE))</f>
        <v>SOLDA</v>
      </c>
      <c r="H268" s="168" t="s">
        <v>230</v>
      </c>
      <c r="I268" s="168" t="s">
        <v>609</v>
      </c>
      <c r="J268" s="212">
        <v>74</v>
      </c>
      <c r="K268" s="212">
        <v>111.3</v>
      </c>
      <c r="L268" s="83" t="s">
        <v>609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230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972</v>
      </c>
      <c r="Y268" s="153" t="s">
        <v>975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0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996</v>
      </c>
      <c r="BN268" s="14" t="s">
        <v>996</v>
      </c>
      <c r="BO268" s="160" t="s">
        <v>996</v>
      </c>
      <c r="BP268" s="16" t="s">
        <v>609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1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609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0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748</v>
      </c>
      <c r="E270" s="311">
        <v>347</v>
      </c>
      <c r="F270" s="167" t="s">
        <v>706</v>
      </c>
      <c r="G270" s="9" t="str">
        <f>IF(D270="","*",VLOOKUP(F270,BS_ATIVIDADE[#All],3,FALSE))</f>
        <v>MECANIZAÇÃO - ESMERILHADORA</v>
      </c>
      <c r="H270" s="168" t="s">
        <v>337</v>
      </c>
      <c r="I270" s="168" t="s">
        <v>337</v>
      </c>
      <c r="J270" s="212">
        <v>103</v>
      </c>
      <c r="K270" s="212">
        <v>1985</v>
      </c>
      <c r="L270" s="83" t="s">
        <v>609</v>
      </c>
      <c r="M270" s="199" t="s">
        <v>335</v>
      </c>
      <c r="N270" s="199" t="s">
        <v>336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972</v>
      </c>
      <c r="Y270" s="153" t="s">
        <v>975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0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996</v>
      </c>
      <c r="BN270" s="14" t="s">
        <v>996</v>
      </c>
      <c r="BO270" s="160" t="s">
        <v>996</v>
      </c>
      <c r="BP270" s="16" t="s">
        <v>609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1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609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0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813</v>
      </c>
      <c r="E272" s="311">
        <v>374</v>
      </c>
      <c r="F272" s="167" t="s">
        <v>715</v>
      </c>
      <c r="G272" s="9" t="str">
        <f>IF(D272="","*",VLOOKUP(F272,BS_ATIVIDADE[#All],3,FALSE))</f>
        <v>MECANIZAÇÃO - SOCADORA</v>
      </c>
      <c r="H272" s="168" t="s">
        <v>73</v>
      </c>
      <c r="I272" s="168" t="s">
        <v>73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3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972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0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996</v>
      </c>
      <c r="BN272" s="14" t="s">
        <v>996</v>
      </c>
      <c r="BO272" s="160" t="s">
        <v>996</v>
      </c>
      <c r="BP272" s="16" t="s">
        <v>609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1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609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0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>
      <c r="A274" s="50" t="str">
        <f t="shared" si="49"/>
        <v>W70</v>
      </c>
      <c r="B274" s="349"/>
      <c r="C274" s="8" t="str">
        <f>IF(BS_CONTROLE[[#This Row],[DATA]]="","",WEEKNUM(BS_CONTROLE[[#This Row],[DATA]]))</f>
        <v/>
      </c>
      <c r="D274" s="51" t="s">
        <v>847</v>
      </c>
      <c r="E274" s="311">
        <v>376</v>
      </c>
      <c r="F274" s="167" t="s">
        <v>623</v>
      </c>
      <c r="G274" s="9" t="str">
        <f>IF(D274="","*",VLOOKUP(F274,BS_ATIVIDADE[#All],3,FALSE))</f>
        <v>OUTROS</v>
      </c>
      <c r="H274" s="168" t="s">
        <v>597</v>
      </c>
      <c r="I274" s="168" t="s">
        <v>49</v>
      </c>
      <c r="J274" s="212">
        <v>74</v>
      </c>
      <c r="K274" s="212">
        <v>501</v>
      </c>
      <c r="L274" s="83" t="s">
        <v>609</v>
      </c>
      <c r="M274" s="199" t="s">
        <v>595</v>
      </c>
      <c r="N274" s="199" t="s">
        <v>596</v>
      </c>
      <c r="O274" s="168">
        <v>0.58333333333333337</v>
      </c>
      <c r="P274" s="168">
        <v>4.1666666666666664E-2</v>
      </c>
      <c r="Q274" s="83">
        <v>1</v>
      </c>
      <c r="R274" s="10" t="s">
        <v>607</v>
      </c>
      <c r="S274" s="284" t="s">
        <v>14</v>
      </c>
      <c r="T274" s="284" t="s">
        <v>194</v>
      </c>
      <c r="U274" s="80" t="s">
        <v>184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0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757</v>
      </c>
      <c r="E275" s="312">
        <v>377</v>
      </c>
      <c r="F275" s="167" t="s">
        <v>677</v>
      </c>
      <c r="G275" s="9" t="str">
        <f>IF(D275="","*",VLOOKUP(F275,BS_ATIVIDADE[#All],3,FALSE))</f>
        <v>TRILHEIRO - DESCARGA</v>
      </c>
      <c r="H275" s="168" t="s">
        <v>49</v>
      </c>
      <c r="I275" s="168" t="s">
        <v>49</v>
      </c>
      <c r="J275" s="212">
        <v>98</v>
      </c>
      <c r="K275" s="212">
        <v>563.93100000000004</v>
      </c>
      <c r="L275" s="83" t="s">
        <v>609</v>
      </c>
      <c r="M275" s="199" t="s">
        <v>32</v>
      </c>
      <c r="N275" s="199" t="s">
        <v>33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972</v>
      </c>
      <c r="Y275" s="153"/>
      <c r="Z275" s="153"/>
      <c r="AA275" s="83">
        <v>2</v>
      </c>
      <c r="AB275" s="70" t="s">
        <v>969</v>
      </c>
      <c r="AC275" s="70" t="s">
        <v>970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0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996</v>
      </c>
      <c r="BN275" s="14" t="s">
        <v>996</v>
      </c>
      <c r="BO275" s="160" t="s">
        <v>996</v>
      </c>
      <c r="BP275" s="16" t="s">
        <v>609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748</v>
      </c>
      <c r="E276" s="311">
        <v>347</v>
      </c>
      <c r="F276" s="167" t="s">
        <v>623</v>
      </c>
      <c r="G276" s="9" t="str">
        <f>IF(D276="","*",VLOOKUP(F276,BS_ATIVIDADE[#All],3,FALSE))</f>
        <v>OUTROS</v>
      </c>
      <c r="H276" s="168" t="s">
        <v>337</v>
      </c>
      <c r="I276" s="168" t="s">
        <v>307</v>
      </c>
      <c r="J276" s="212">
        <v>103</v>
      </c>
      <c r="K276" s="212">
        <v>1985</v>
      </c>
      <c r="L276" s="83" t="s">
        <v>609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972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0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996</v>
      </c>
      <c r="BN276" s="14" t="s">
        <v>996</v>
      </c>
      <c r="BO276" s="160" t="s">
        <v>996</v>
      </c>
      <c r="BP276" s="16" t="s">
        <v>609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1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609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0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1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609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0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1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609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0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1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609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0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813</v>
      </c>
      <c r="E281" s="311">
        <v>383</v>
      </c>
      <c r="F281" s="167" t="s">
        <v>715</v>
      </c>
      <c r="G281" s="9" t="str">
        <f>IF(D281="","*",VLOOKUP(F281,BS_ATIVIDADE[#All],3,FALSE))</f>
        <v>MECANIZAÇÃO - SOCADORA</v>
      </c>
      <c r="H281" s="168" t="s">
        <v>73</v>
      </c>
      <c r="I281" s="168" t="s">
        <v>73</v>
      </c>
      <c r="J281" s="212">
        <v>98</v>
      </c>
      <c r="K281" s="346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3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967</v>
      </c>
      <c r="Y281" s="153" t="s">
        <v>966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70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10">
        <f>IF(D281="","*",IFERROR(IF(ISODD(COUNT(AS281:AX281)),"ERRO",SUM((AT281-AS281),(AV281-AU281),(AX281-AW281))),"ERRO"))</f>
        <v>0.24999999999999994</v>
      </c>
      <c r="AZ281" s="13"/>
      <c r="BA281" s="344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988</v>
      </c>
      <c r="BN281" s="14" t="s">
        <v>1008</v>
      </c>
      <c r="BO281" s="160" t="s">
        <v>1115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1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609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0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1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609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0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847</v>
      </c>
      <c r="E284" s="311">
        <v>386</v>
      </c>
      <c r="F284" s="167" t="s">
        <v>785</v>
      </c>
      <c r="G284" s="9" t="str">
        <f>IF(D284="","*",VLOOKUP(F284,BS_ATIVIDADE[#All],3,FALSE))</f>
        <v>PEDRA</v>
      </c>
      <c r="H284" s="168" t="s">
        <v>49</v>
      </c>
      <c r="I284" s="168" t="s">
        <v>595</v>
      </c>
      <c r="J284" s="212">
        <v>98</v>
      </c>
      <c r="K284" s="212">
        <v>695</v>
      </c>
      <c r="L284" s="83" t="s">
        <v>609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967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0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1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609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0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1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609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0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757</v>
      </c>
      <c r="E287" s="312">
        <v>389</v>
      </c>
      <c r="F287" s="167" t="s">
        <v>677</v>
      </c>
      <c r="G287" s="9" t="str">
        <f>IF(D287="","*",VLOOKUP(F287,BS_ATIVIDADE[#All],3,FALSE))</f>
        <v>TRILHEIRO - DESCARGA</v>
      </c>
      <c r="H287" s="168" t="s">
        <v>49</v>
      </c>
      <c r="I287" s="168" t="s">
        <v>49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1" t="s">
        <v>1644</v>
      </c>
      <c r="X287" s="213" t="s">
        <v>972</v>
      </c>
      <c r="Y287" s="153" t="s">
        <v>975</v>
      </c>
      <c r="Z287" s="153"/>
      <c r="AA287" s="83">
        <v>2</v>
      </c>
      <c r="AB287" s="70" t="s">
        <v>969</v>
      </c>
      <c r="AC287" s="70" t="s">
        <v>970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10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996</v>
      </c>
      <c r="BN287" s="14" t="s">
        <v>996</v>
      </c>
      <c r="BO287" s="14" t="s">
        <v>996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847</v>
      </c>
      <c r="E288" s="311">
        <v>376</v>
      </c>
      <c r="F288" s="167" t="s">
        <v>623</v>
      </c>
      <c r="G288" s="9" t="str">
        <f>IF(D288="","*",VLOOKUP(F288,BS_ATIVIDADE[#All],3,FALSE))</f>
        <v>OUTROS</v>
      </c>
      <c r="H288" s="168" t="s">
        <v>597</v>
      </c>
      <c r="I288" s="168" t="s">
        <v>570</v>
      </c>
      <c r="J288" s="212">
        <v>74</v>
      </c>
      <c r="K288" s="212">
        <v>500</v>
      </c>
      <c r="L288" s="83" t="s">
        <v>609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972</v>
      </c>
      <c r="Y288" s="153" t="s">
        <v>975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10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996</v>
      </c>
      <c r="BN288" s="14" t="s">
        <v>996</v>
      </c>
      <c r="BO288" s="160" t="s">
        <v>996</v>
      </c>
      <c r="BP288" s="16" t="s">
        <v>609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898</v>
      </c>
      <c r="E289" s="311">
        <v>391</v>
      </c>
      <c r="F289" s="167" t="s">
        <v>792</v>
      </c>
      <c r="G289" s="9" t="str">
        <f>IF(D289="","*",VLOOKUP(F289,BS_ATIVIDADE[#All],3,FALSE))</f>
        <v>SOLDA</v>
      </c>
      <c r="H289" s="168" t="s">
        <v>1594</v>
      </c>
      <c r="I289" s="168" t="s">
        <v>609</v>
      </c>
      <c r="J289" s="212">
        <v>74</v>
      </c>
      <c r="K289" s="212">
        <v>300.95600000000002</v>
      </c>
      <c r="L289" s="83" t="s">
        <v>609</v>
      </c>
      <c r="M289" s="199" t="s">
        <v>531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612</v>
      </c>
      <c r="S289" s="284" t="s">
        <v>14</v>
      </c>
      <c r="T289" s="284" t="s">
        <v>194</v>
      </c>
      <c r="U289" s="80" t="s">
        <v>184</v>
      </c>
      <c r="V289" s="193" t="s">
        <v>1245</v>
      </c>
      <c r="W289" s="168" t="s">
        <v>1622</v>
      </c>
      <c r="X289" s="213" t="s">
        <v>967</v>
      </c>
      <c r="Y289" s="153" t="s">
        <v>966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10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996</v>
      </c>
      <c r="BN289" s="14" t="s">
        <v>996</v>
      </c>
      <c r="BO289" s="160" t="s">
        <v>996</v>
      </c>
      <c r="BP289" s="16" t="s">
        <v>609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838</v>
      </c>
      <c r="E290" s="311">
        <v>392</v>
      </c>
      <c r="F290" s="167" t="s">
        <v>729</v>
      </c>
      <c r="G290" s="9" t="str">
        <f>IF(D290="","*",VLOOKUP(F290,BS_ATIVIDADE[#All],3,FALSE))</f>
        <v>MODERNIZAÇÃO</v>
      </c>
      <c r="H290" s="168" t="s">
        <v>264</v>
      </c>
      <c r="I290" s="168" t="s">
        <v>264</v>
      </c>
      <c r="J290" s="212">
        <v>74</v>
      </c>
      <c r="K290" s="212">
        <v>291</v>
      </c>
      <c r="L290" s="83" t="s">
        <v>609</v>
      </c>
      <c r="M290" s="199" t="s">
        <v>526</v>
      </c>
      <c r="N290" s="199" t="s">
        <v>527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972</v>
      </c>
      <c r="Y290" s="153" t="s">
        <v>975</v>
      </c>
      <c r="Z290" s="153"/>
      <c r="AA290" s="83" t="s">
        <v>1655</v>
      </c>
      <c r="AB290" s="70" t="s">
        <v>964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10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994</v>
      </c>
      <c r="BN290" s="14" t="s">
        <v>1021</v>
      </c>
      <c r="BO290" s="160" t="s">
        <v>1084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1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609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0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928</v>
      </c>
      <c r="E292" s="311">
        <v>394</v>
      </c>
      <c r="F292" s="167" t="s">
        <v>792</v>
      </c>
      <c r="G292" s="9" t="str">
        <f>IF(D292="","*",VLOOKUP(F292,BS_ATIVIDADE[#All],3,FALSE))</f>
        <v>SOLDA</v>
      </c>
      <c r="H292" s="168" t="s">
        <v>266</v>
      </c>
      <c r="I292" s="168" t="s">
        <v>609</v>
      </c>
      <c r="J292" s="212">
        <v>74</v>
      </c>
      <c r="K292" s="212">
        <v>290.60000000000002</v>
      </c>
      <c r="L292" s="83" t="s">
        <v>609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266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967</v>
      </c>
      <c r="Y292" s="153" t="s">
        <v>966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0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996</v>
      </c>
      <c r="BN292" s="14" t="s">
        <v>996</v>
      </c>
      <c r="BO292" s="160" t="s">
        <v>996</v>
      </c>
      <c r="BP292" s="16" t="s">
        <v>609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1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609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0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>
      <c r="A294" s="50" t="str">
        <f t="shared" si="49"/>
        <v>V66</v>
      </c>
      <c r="B294" s="349"/>
      <c r="C294" s="8" t="str">
        <f>IF(BS_CONTROLE[[#This Row],[DATA]]="","",WEEKNUM(BS_CONTROLE[[#This Row],[DATA]]))</f>
        <v/>
      </c>
      <c r="D294" s="51" t="s">
        <v>788</v>
      </c>
      <c r="E294" s="311">
        <v>396</v>
      </c>
      <c r="F294" s="167" t="s">
        <v>834</v>
      </c>
      <c r="G294" s="9" t="str">
        <f>IF(D294="","*",VLOOKUP(F294,BS_ATIVIDADE[#All],3,FALSE))</f>
        <v>MODERNIZAÇÃO</v>
      </c>
      <c r="H294" s="168" t="s">
        <v>248</v>
      </c>
      <c r="I294" s="168" t="s">
        <v>248</v>
      </c>
      <c r="J294" s="212">
        <v>74</v>
      </c>
      <c r="K294" s="212">
        <v>171.11500000000001</v>
      </c>
      <c r="L294" s="83" t="s">
        <v>609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0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705</v>
      </c>
      <c r="E295" s="311">
        <v>393</v>
      </c>
      <c r="F295" s="167" t="s">
        <v>631</v>
      </c>
      <c r="G295" s="9" t="str">
        <f>IF(D295="","*",VLOOKUP(F295,BS_ATIVIDADE[#All],3,FALSE))</f>
        <v>DETECÇÃO</v>
      </c>
      <c r="H295" s="168" t="s">
        <v>197</v>
      </c>
      <c r="I295" s="168" t="s">
        <v>266</v>
      </c>
      <c r="J295" s="212">
        <v>74</v>
      </c>
      <c r="K295" s="212">
        <v>1.4119999999999999</v>
      </c>
      <c r="L295" s="83" t="s">
        <v>609</v>
      </c>
      <c r="M295" s="199" t="s">
        <v>185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972</v>
      </c>
      <c r="Y295" s="153" t="s">
        <v>975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10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996</v>
      </c>
      <c r="BN295" s="14" t="s">
        <v>996</v>
      </c>
      <c r="BO295" s="160" t="s">
        <v>996</v>
      </c>
      <c r="BP295" s="16" t="s">
        <v>609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742</v>
      </c>
      <c r="E296" s="311">
        <v>398</v>
      </c>
      <c r="F296" s="167" t="s">
        <v>683</v>
      </c>
      <c r="G296" s="9" t="str">
        <f>IF(D296="","*",VLOOKUP(F296,BS_ATIVIDADE[#All],3,FALSE))</f>
        <v>OUTROS</v>
      </c>
      <c r="H296" s="168" t="s">
        <v>456</v>
      </c>
      <c r="I296" s="168" t="s">
        <v>469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972</v>
      </c>
      <c r="Y296" s="153" t="s">
        <v>975</v>
      </c>
      <c r="Z296" s="153"/>
      <c r="AA296" s="83">
        <v>1</v>
      </c>
      <c r="AB296" s="70" t="s">
        <v>964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0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996</v>
      </c>
      <c r="BN296" s="14" t="s">
        <v>996</v>
      </c>
      <c r="BO296" s="160" t="s">
        <v>996</v>
      </c>
      <c r="BP296" s="16" t="s">
        <v>609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1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609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0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723</v>
      </c>
      <c r="E298" s="311">
        <v>400</v>
      </c>
      <c r="F298" s="167" t="s">
        <v>823</v>
      </c>
      <c r="G298" s="9" t="str">
        <f>IF(D298="","*",VLOOKUP(F298,BS_ATIVIDADE[#All],3,FALSE))</f>
        <v>OUTROS</v>
      </c>
      <c r="H298" s="168" t="s">
        <v>1664</v>
      </c>
      <c r="I298" s="168" t="s">
        <v>609</v>
      </c>
      <c r="J298" s="212">
        <v>103</v>
      </c>
      <c r="K298" s="212">
        <v>1607.5</v>
      </c>
      <c r="L298" s="83" t="s">
        <v>609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972</v>
      </c>
      <c r="Y298" s="153" t="s">
        <v>975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0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996</v>
      </c>
      <c r="BN298" s="14" t="s">
        <v>996</v>
      </c>
      <c r="BO298" s="160" t="s">
        <v>996</v>
      </c>
      <c r="BP298" s="16" t="s">
        <v>609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2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609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0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1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609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0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757</v>
      </c>
      <c r="E301" s="312">
        <v>389</v>
      </c>
      <c r="F301" s="167" t="s">
        <v>677</v>
      </c>
      <c r="G301" s="9" t="str">
        <f>IF(D301="","*",VLOOKUP(F301,BS_ATIVIDADE[#All],3,FALSE))</f>
        <v>TRILHEIRO - DESCARGA</v>
      </c>
      <c r="H301" s="168" t="s">
        <v>49</v>
      </c>
      <c r="I301" s="168" t="s">
        <v>49</v>
      </c>
      <c r="J301" s="212">
        <v>98</v>
      </c>
      <c r="K301" s="212">
        <v>532.79999999999995</v>
      </c>
      <c r="L301" s="83" t="s">
        <v>609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1" t="s">
        <v>1667</v>
      </c>
      <c r="X301" s="213" t="s">
        <v>967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0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813</v>
      </c>
      <c r="E302" s="311">
        <v>404</v>
      </c>
      <c r="F302" s="167" t="s">
        <v>715</v>
      </c>
      <c r="G302" s="9" t="str">
        <f>IF(D302="","*",VLOOKUP(F302,BS_ATIVIDADE[#All],3,FALSE))</f>
        <v>MECANIZAÇÃO - SOCADORA</v>
      </c>
      <c r="H302" s="168" t="s">
        <v>73</v>
      </c>
      <c r="I302" s="168" t="s">
        <v>73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636</v>
      </c>
      <c r="S302" s="284" t="s">
        <v>14</v>
      </c>
      <c r="T302" s="284" t="s">
        <v>18</v>
      </c>
      <c r="U302" s="80" t="s">
        <v>17</v>
      </c>
      <c r="V302" s="193" t="s">
        <v>1228</v>
      </c>
      <c r="W302" s="168" t="s">
        <v>1639</v>
      </c>
      <c r="X302" s="213" t="s">
        <v>967</v>
      </c>
      <c r="Y302" s="153"/>
      <c r="Z302" s="153"/>
      <c r="AA302" s="83">
        <v>1</v>
      </c>
      <c r="AB302" s="70" t="s">
        <v>964</v>
      </c>
      <c r="AC302" s="70" t="s">
        <v>959</v>
      </c>
      <c r="AD302" s="168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10">
        <f>IF(D302="","*",IFERROR(IF(ISODD(COUNT(AS302:AX302)),"ERRO",SUM((AT302-AS302),(AV302-AU302),(AX302-AW302))),"ERRO"))</f>
        <v>0.25</v>
      </c>
      <c r="AZ302" s="13"/>
      <c r="BA302" s="345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988</v>
      </c>
      <c r="BN302" s="14" t="s">
        <v>1008</v>
      </c>
      <c r="BO302" s="160" t="s">
        <v>1115</v>
      </c>
      <c r="BP302" s="16"/>
      <c r="BQ302" s="12" t="str">
        <f t="shared" si="50"/>
        <v>Produção</v>
      </c>
      <c r="BR302" s="18">
        <f t="shared" si="51"/>
        <v>1</v>
      </c>
      <c r="BS302" s="18">
        <f t="shared" si="52"/>
        <v>0.56369047619047619</v>
      </c>
      <c r="BT302" s="220" t="str">
        <f t="shared" si="48"/>
        <v>MecanizaçãoOperação</v>
      </c>
    </row>
    <row r="303" spans="1:72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847</v>
      </c>
      <c r="E303" s="311">
        <v>386</v>
      </c>
      <c r="F303" s="167" t="s">
        <v>623</v>
      </c>
      <c r="G303" s="9" t="str">
        <f>IF(D303="","*",VLOOKUP(F303,BS_ATIVIDADE[#All],3,FALSE))</f>
        <v>OUTROS</v>
      </c>
      <c r="H303" s="168" t="s">
        <v>595</v>
      </c>
      <c r="I303" s="168" t="s">
        <v>49</v>
      </c>
      <c r="J303" s="212">
        <v>98</v>
      </c>
      <c r="K303" s="212">
        <v>502</v>
      </c>
      <c r="L303" s="83" t="s">
        <v>609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972</v>
      </c>
      <c r="Y303" s="153" t="s">
        <v>975</v>
      </c>
      <c r="Z303" s="153"/>
      <c r="AA303" s="83" t="s">
        <v>1670</v>
      </c>
      <c r="AB303" s="70" t="s">
        <v>964</v>
      </c>
      <c r="AC303" s="70" t="s">
        <v>959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10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996</v>
      </c>
      <c r="BN303" s="14" t="s">
        <v>996</v>
      </c>
      <c r="BO303" s="160" t="s">
        <v>996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892</v>
      </c>
      <c r="E304" s="311"/>
      <c r="F304" s="167" t="s">
        <v>766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12">
        <v>74</v>
      </c>
      <c r="K304" s="212">
        <v>453.3</v>
      </c>
      <c r="L304" s="83" t="s">
        <v>609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972</v>
      </c>
      <c r="Y304" s="153" t="s">
        <v>975</v>
      </c>
      <c r="Z304" s="153"/>
      <c r="AA304" s="83" t="s">
        <v>609</v>
      </c>
      <c r="AB304" s="70" t="s">
        <v>609</v>
      </c>
      <c r="AC304" s="70" t="s">
        <v>609</v>
      </c>
      <c r="AD304" s="168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10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27" t="s">
        <v>1677</v>
      </c>
      <c r="BK304" s="16" t="s">
        <v>1678</v>
      </c>
      <c r="BL304" s="15"/>
      <c r="BM304" s="14" t="s">
        <v>996</v>
      </c>
      <c r="BN304" s="14" t="s">
        <v>996</v>
      </c>
      <c r="BO304" s="160" t="s">
        <v>996</v>
      </c>
      <c r="BP304" s="16"/>
      <c r="BQ304" s="12" t="str">
        <f t="shared" ref="BQ304" si="55">IF(AND(BR304&lt;1,BS304&lt;1),"Produção e Intervalo",IF(BR304&lt;1,"Intervalo",IF(BS304&lt;1,"Produção","Aderente")))</f>
        <v>Aderente</v>
      </c>
      <c r="BR304" s="18">
        <f t="shared" ref="BR304" si="56">IF(OR(B304="",F304=""),"*",AY304/P304)</f>
        <v>0.99999999999999978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OKOK</v>
      </c>
    </row>
    <row r="305" spans="1:72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898</v>
      </c>
      <c r="E305" s="311">
        <v>391</v>
      </c>
      <c r="F305" s="167" t="s">
        <v>792</v>
      </c>
      <c r="G305" s="9" t="str">
        <f>IF(D305="","*",VLOOKUP(F305,BS_ATIVIDADE[#All],3,FALSE))</f>
        <v>SOLDA</v>
      </c>
      <c r="H305" s="168" t="s">
        <v>540</v>
      </c>
      <c r="I305" s="168" t="s">
        <v>609</v>
      </c>
      <c r="J305" s="212">
        <v>74</v>
      </c>
      <c r="K305" s="212">
        <v>313.7</v>
      </c>
      <c r="L305" s="83" t="s">
        <v>609</v>
      </c>
      <c r="M305" s="199" t="s">
        <v>531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972</v>
      </c>
      <c r="Y305" s="153" t="s">
        <v>975</v>
      </c>
      <c r="Z305" s="153"/>
      <c r="AA305" s="83" t="s">
        <v>609</v>
      </c>
      <c r="AB305" s="70" t="s">
        <v>609</v>
      </c>
      <c r="AC305" s="70" t="s">
        <v>609</v>
      </c>
      <c r="AD305" s="168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10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996</v>
      </c>
      <c r="BN305" s="14" t="s">
        <v>996</v>
      </c>
      <c r="BO305" s="160" t="s">
        <v>996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928</v>
      </c>
      <c r="E306" s="311">
        <v>394</v>
      </c>
      <c r="F306" s="167" t="s">
        <v>792</v>
      </c>
      <c r="G306" s="9" t="str">
        <f>IF(D306="","*",VLOOKUP(F306,BS_ATIVIDADE[#All],3,FALSE))</f>
        <v>SOLDA</v>
      </c>
      <c r="H306" s="168" t="s">
        <v>266</v>
      </c>
      <c r="I306" s="168" t="s">
        <v>609</v>
      </c>
      <c r="J306" s="212">
        <v>74</v>
      </c>
      <c r="K306" s="212">
        <v>289.7</v>
      </c>
      <c r="L306" s="83" t="s">
        <v>609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266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972</v>
      </c>
      <c r="Y306" s="153" t="s">
        <v>975</v>
      </c>
      <c r="Z306" s="153"/>
      <c r="AA306" s="83" t="s">
        <v>609</v>
      </c>
      <c r="AB306" s="70" t="s">
        <v>609</v>
      </c>
      <c r="AC306" s="70" t="s">
        <v>609</v>
      </c>
      <c r="AD306" s="168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10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996</v>
      </c>
      <c r="BN306" s="14" t="s">
        <v>996</v>
      </c>
      <c r="BO306" s="160" t="s">
        <v>996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705</v>
      </c>
      <c r="E307" s="311">
        <v>408</v>
      </c>
      <c r="F307" s="167" t="s">
        <v>631</v>
      </c>
      <c r="G307" s="9" t="str">
        <f>IF(D307="","*",VLOOKUP(F307,BS_ATIVIDADE[#All],3,FALSE))</f>
        <v>DETECÇÃO</v>
      </c>
      <c r="H307" s="168" t="s">
        <v>252</v>
      </c>
      <c r="I307" s="168" t="s">
        <v>572</v>
      </c>
      <c r="J307" s="212">
        <v>74</v>
      </c>
      <c r="K307" s="212">
        <v>226</v>
      </c>
      <c r="L307" s="83" t="s">
        <v>609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972</v>
      </c>
      <c r="Y307" s="153" t="s">
        <v>975</v>
      </c>
      <c r="Z307" s="153"/>
      <c r="AA307" s="83">
        <v>1</v>
      </c>
      <c r="AB307" s="70" t="s">
        <v>964</v>
      </c>
      <c r="AC307" s="70" t="s">
        <v>959</v>
      </c>
      <c r="AD307" s="168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10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996</v>
      </c>
      <c r="BN307" s="14" t="s">
        <v>996</v>
      </c>
      <c r="BO307" s="160" t="s">
        <v>996</v>
      </c>
      <c r="BP307" s="16"/>
      <c r="BQ307" s="12" t="str">
        <f t="shared" si="50"/>
        <v>Aderente</v>
      </c>
      <c r="BR307" s="18">
        <f t="shared" si="51"/>
        <v>1.0000000000000004</v>
      </c>
      <c r="BS307" s="18">
        <f t="shared" si="52"/>
        <v>1</v>
      </c>
      <c r="BT307" s="220" t="str">
        <f t="shared" si="53"/>
        <v>OKOK</v>
      </c>
    </row>
    <row r="308" spans="1:72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838</v>
      </c>
      <c r="E308" s="311">
        <v>408</v>
      </c>
      <c r="F308" s="167" t="s">
        <v>732</v>
      </c>
      <c r="G308" s="9" t="str">
        <f>IF(D308="","*",VLOOKUP(F308,BS_ATIVIDADE[#All],3,FALSE))</f>
        <v>MODERNIZAÇÃO</v>
      </c>
      <c r="H308" s="168" t="s">
        <v>266</v>
      </c>
      <c r="I308" s="168" t="s">
        <v>266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972</v>
      </c>
      <c r="Y308" s="153" t="s">
        <v>975</v>
      </c>
      <c r="Z308" s="153"/>
      <c r="AA308" s="83" t="s">
        <v>1692</v>
      </c>
      <c r="AB308" s="70" t="s">
        <v>964</v>
      </c>
      <c r="AC308" s="70" t="s">
        <v>959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10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994</v>
      </c>
      <c r="BN308" s="14" t="s">
        <v>1021</v>
      </c>
      <c r="BO308" s="160" t="s">
        <v>1130</v>
      </c>
      <c r="BP308" s="16" t="s">
        <v>1695</v>
      </c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742</v>
      </c>
      <c r="E309" s="311">
        <v>410</v>
      </c>
      <c r="F309" s="167" t="s">
        <v>683</v>
      </c>
      <c r="G309" s="9" t="str">
        <f>IF(D309="","*",VLOOKUP(F309,BS_ATIVIDADE[#All],3,FALSE))</f>
        <v>OUTROS</v>
      </c>
      <c r="H309" s="168" t="s">
        <v>471</v>
      </c>
      <c r="I309" s="168" t="s">
        <v>458</v>
      </c>
      <c r="J309" s="212">
        <v>78</v>
      </c>
      <c r="K309" s="212">
        <v>235.4</v>
      </c>
      <c r="L309" s="83" t="s">
        <v>609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972</v>
      </c>
      <c r="Y309" s="153" t="s">
        <v>975</v>
      </c>
      <c r="Z309" s="153"/>
      <c r="AA309" s="83">
        <v>1</v>
      </c>
      <c r="AB309" s="70" t="s">
        <v>964</v>
      </c>
      <c r="AC309" s="70" t="s">
        <v>959</v>
      </c>
      <c r="AD309" s="168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10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996</v>
      </c>
      <c r="BN309" s="14" t="s">
        <v>996</v>
      </c>
      <c r="BO309" s="160" t="s">
        <v>996</v>
      </c>
      <c r="BP309" s="16" t="s">
        <v>609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901</v>
      </c>
      <c r="E310" s="311">
        <v>411</v>
      </c>
      <c r="F310" s="167" t="s">
        <v>766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609</v>
      </c>
      <c r="J310" s="212">
        <v>78</v>
      </c>
      <c r="K310" s="212">
        <v>208.3</v>
      </c>
      <c r="L310" s="83" t="s">
        <v>609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972</v>
      </c>
      <c r="Y310" s="153" t="s">
        <v>975</v>
      </c>
      <c r="Z310" s="153"/>
      <c r="AA310" s="83" t="s">
        <v>609</v>
      </c>
      <c r="AB310" s="70" t="s">
        <v>609</v>
      </c>
      <c r="AC310" s="70" t="s">
        <v>609</v>
      </c>
      <c r="AD310" s="168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10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992</v>
      </c>
      <c r="BN310" s="14" t="s">
        <v>1021</v>
      </c>
      <c r="BO310" s="160" t="s">
        <v>1128</v>
      </c>
      <c r="BP310" s="16" t="s">
        <v>1702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676</v>
      </c>
      <c r="E311" s="311">
        <v>236</v>
      </c>
      <c r="F311" s="167" t="s">
        <v>792</v>
      </c>
      <c r="G311" s="9" t="str">
        <f>IF(D311="","*",VLOOKUP(F311,BS_ATIVIDADE[#All],3,FALSE))</f>
        <v>SOLDA</v>
      </c>
      <c r="H311" s="168" t="s">
        <v>107</v>
      </c>
      <c r="I311" s="168" t="s">
        <v>107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972</v>
      </c>
      <c r="Y311" s="153" t="s">
        <v>975</v>
      </c>
      <c r="Z311" s="153"/>
      <c r="AA311" s="83" t="s">
        <v>609</v>
      </c>
      <c r="AB311" s="70" t="s">
        <v>609</v>
      </c>
      <c r="AC311" s="70" t="s">
        <v>609</v>
      </c>
      <c r="AD311" s="168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10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998</v>
      </c>
      <c r="BN311" s="14" t="s">
        <v>1022</v>
      </c>
      <c r="BO311" s="160" t="s">
        <v>1022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748</v>
      </c>
      <c r="E312" s="312">
        <v>413</v>
      </c>
      <c r="F312" s="167" t="s">
        <v>623</v>
      </c>
      <c r="G312" s="9" t="str">
        <f>IF(D312="","*",VLOOKUP(F312,BS_ATIVIDADE[#All],3,FALSE))</f>
        <v>OUTROS</v>
      </c>
      <c r="H312" s="168" t="s">
        <v>307</v>
      </c>
      <c r="I312" s="168" t="s">
        <v>302</v>
      </c>
      <c r="J312" s="212">
        <v>103</v>
      </c>
      <c r="K312" s="212">
        <v>1806.2</v>
      </c>
      <c r="L312" s="83">
        <v>1724.289</v>
      </c>
      <c r="M312" s="199" t="s">
        <v>305</v>
      </c>
      <c r="N312" s="199" t="s">
        <v>306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972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10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996</v>
      </c>
      <c r="BN312" s="14" t="s">
        <v>996</v>
      </c>
      <c r="BO312" s="160" t="s">
        <v>996</v>
      </c>
      <c r="BP312" s="16" t="s">
        <v>609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1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609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0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813</v>
      </c>
      <c r="E314" s="311">
        <v>415</v>
      </c>
      <c r="F314" s="167" t="s">
        <v>715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609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0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1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609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0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847</v>
      </c>
      <c r="E316" s="311">
        <v>417</v>
      </c>
      <c r="F316" s="167" t="s">
        <v>785</v>
      </c>
      <c r="G316" s="9" t="str">
        <f>IF(D316="","*",VLOOKUP(F316,BS_ATIVIDADE[#All],3,FALSE))</f>
        <v>PEDRA</v>
      </c>
      <c r="H316" s="168" t="s">
        <v>49</v>
      </c>
      <c r="I316" s="168" t="s">
        <v>597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967</v>
      </c>
      <c r="Y316" s="153" t="s">
        <v>966</v>
      </c>
      <c r="Z316" s="153"/>
      <c r="AA316" s="83" t="s">
        <v>1709</v>
      </c>
      <c r="AB316" s="70" t="s">
        <v>974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10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1710</v>
      </c>
      <c r="BK316" s="16" t="s">
        <v>1711</v>
      </c>
      <c r="BL316" s="15"/>
      <c r="BM316" s="14" t="s">
        <v>987</v>
      </c>
      <c r="BN316" s="14" t="s">
        <v>1007</v>
      </c>
      <c r="BO316" s="160" t="s">
        <v>1074</v>
      </c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>MecânicaLocomotiva</v>
      </c>
    </row>
    <row r="317" spans="1:72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1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609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0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705</v>
      </c>
      <c r="E318" s="311">
        <v>419</v>
      </c>
      <c r="F318" s="167" t="s">
        <v>631</v>
      </c>
      <c r="G318" s="9" t="str">
        <f>IF(D318="","*",VLOOKUP(F318,BS_ATIVIDADE[#All],3,FALSE))</f>
        <v>DETECÇÃO</v>
      </c>
      <c r="H318" s="168" t="s">
        <v>557</v>
      </c>
      <c r="I318" s="168" t="s">
        <v>80</v>
      </c>
      <c r="J318" s="212">
        <v>74</v>
      </c>
      <c r="K318" s="212">
        <v>376</v>
      </c>
      <c r="L318" s="83" t="s">
        <v>609</v>
      </c>
      <c r="M318" s="199" t="s">
        <v>1712</v>
      </c>
      <c r="N318" s="199" t="s">
        <v>1713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972</v>
      </c>
      <c r="Y318" s="153" t="s">
        <v>975</v>
      </c>
      <c r="Z318" s="153"/>
      <c r="AA318" s="83">
        <v>1</v>
      </c>
      <c r="AB318" s="70" t="s">
        <v>964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TBA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TBA-TRO</v>
      </c>
      <c r="AN318" s="279" t="str">
        <f>IF(BS_CONTROLE[[#This Row],[SB]]=0, "-", BS_CONTROLE[[#This Row],[SB]])</f>
        <v>TBATRO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376</v>
      </c>
      <c r="AQ318" s="281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10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1714</v>
      </c>
      <c r="BK318" s="16" t="s">
        <v>1715</v>
      </c>
      <c r="BL318" s="15"/>
      <c r="BM318" s="14" t="s">
        <v>996</v>
      </c>
      <c r="BN318" s="14" t="s">
        <v>996</v>
      </c>
      <c r="BO318" s="160" t="s">
        <v>996</v>
      </c>
      <c r="BP318" s="16"/>
      <c r="BQ318" s="12" t="str">
        <f t="shared" si="50"/>
        <v>Aderente</v>
      </c>
      <c r="BR318" s="18">
        <f t="shared" si="51"/>
        <v>1</v>
      </c>
      <c r="BS318" s="18">
        <f t="shared" si="52"/>
        <v>1</v>
      </c>
      <c r="BT318" s="220" t="str">
        <f t="shared" si="53"/>
        <v>OKOK</v>
      </c>
    </row>
    <row r="319" spans="1:72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1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609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0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898</v>
      </c>
      <c r="E320" s="311">
        <v>421</v>
      </c>
      <c r="F320" s="167" t="s">
        <v>792</v>
      </c>
      <c r="G320" s="9" t="str">
        <f>IF(D320="","*",VLOOKUP(F320,BS_ATIVIDADE[#All],3,FALSE))</f>
        <v>SOLDA</v>
      </c>
      <c r="H320" s="168" t="s">
        <v>1594</v>
      </c>
      <c r="I320" s="168" t="s">
        <v>609</v>
      </c>
      <c r="J320" s="212">
        <v>74</v>
      </c>
      <c r="K320" s="212">
        <v>300.95600000000002</v>
      </c>
      <c r="L320" s="83" t="s">
        <v>609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1716</v>
      </c>
      <c r="X320" s="213" t="s">
        <v>967</v>
      </c>
      <c r="Y320" s="153" t="s">
        <v>966</v>
      </c>
      <c r="Z320" s="153"/>
      <c r="AA320" s="83" t="s">
        <v>609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10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1717</v>
      </c>
      <c r="BK320" s="16" t="s">
        <v>1718</v>
      </c>
      <c r="BL320" s="15"/>
      <c r="BM320" s="14" t="s">
        <v>996</v>
      </c>
      <c r="BN320" s="14" t="s">
        <v>996</v>
      </c>
      <c r="BO320" s="160" t="s">
        <v>996</v>
      </c>
      <c r="BP320" s="16"/>
      <c r="BQ320" s="12" t="str">
        <f t="shared" si="50"/>
        <v>Aderente</v>
      </c>
      <c r="BR320" s="18">
        <f t="shared" si="51"/>
        <v>1.0000000000000004</v>
      </c>
      <c r="BS320" s="18">
        <f t="shared" si="52"/>
        <v>1</v>
      </c>
      <c r="BT320" s="220" t="str">
        <f t="shared" si="53"/>
        <v>OKOK</v>
      </c>
    </row>
    <row r="321" spans="1:72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1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609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0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1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609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0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>
      <c r="A323" s="50" t="str">
        <f t="shared" ref="A323:A344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928</v>
      </c>
      <c r="E323" s="311">
        <v>424</v>
      </c>
      <c r="F323" s="167" t="s">
        <v>792</v>
      </c>
      <c r="G323" s="9" t="str">
        <f>IF(D323="","*",VLOOKUP(F323,BS_ATIVIDADE[#All],3,FALSE))</f>
        <v>SOLDA</v>
      </c>
      <c r="H323" s="168" t="s">
        <v>266</v>
      </c>
      <c r="I323" s="168" t="s">
        <v>609</v>
      </c>
      <c r="J323" s="212">
        <v>74</v>
      </c>
      <c r="K323" s="212">
        <v>289.7</v>
      </c>
      <c r="L323" s="83" t="s">
        <v>609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266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1719</v>
      </c>
      <c r="X323" s="213" t="s">
        <v>967</v>
      </c>
      <c r="Y323" s="153" t="s">
        <v>966</v>
      </c>
      <c r="Z323" s="153"/>
      <c r="AA323" s="83" t="s">
        <v>609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10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1720</v>
      </c>
      <c r="BK323" s="16" t="s">
        <v>1721</v>
      </c>
      <c r="BL323" s="15"/>
      <c r="BM323" s="14" t="s">
        <v>992</v>
      </c>
      <c r="BN323" s="14" t="s">
        <v>1021</v>
      </c>
      <c r="BO323" s="160" t="s">
        <v>1073</v>
      </c>
      <c r="BP323" s="16"/>
      <c r="BQ323" s="12" t="str">
        <f t="shared" ref="BQ323:BQ344" si="60">IF(AND(BR323&lt;1,BS323&lt;1),"Produção e Intervalo",IF(BR323&lt;1,"Intervalo",IF(BS323&lt;1,"Produção","Aderente")))</f>
        <v>Produção e Intervalo</v>
      </c>
      <c r="BR323" s="18">
        <f t="shared" ref="BR323:BR344" si="61">IF(OR(B323="",F323=""),"*",AY323/P323)</f>
        <v>0</v>
      </c>
      <c r="BS323" s="18">
        <f t="shared" ref="BS323:BS344" si="62">IF(OR(B323="",F323=""),"*",BA323/Q323)</f>
        <v>0</v>
      </c>
      <c r="BT323" s="220" t="str">
        <f t="shared" si="53"/>
        <v>SuperExecução</v>
      </c>
    </row>
    <row r="324" spans="1:72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2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609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0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>IF(BN324="","",SUBSTITUTE(BM324," ","")&amp;SUBSTITUTE(BN324," ",""))</f>
        <v/>
      </c>
    </row>
    <row r="325" spans="1:72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838</v>
      </c>
      <c r="E325" s="311">
        <v>426</v>
      </c>
      <c r="F325" s="167" t="s">
        <v>747</v>
      </c>
      <c r="G325" s="9" t="str">
        <f>IF(D325="","*",VLOOKUP(F325,BS_ATIVIDADE[#All],3,FALSE))</f>
        <v>MODERNIZAÇÃO</v>
      </c>
      <c r="H325" s="168" t="s">
        <v>264</v>
      </c>
      <c r="I325" s="168" t="s">
        <v>264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1722</v>
      </c>
      <c r="X325" s="213" t="s">
        <v>967</v>
      </c>
      <c r="Y325" s="153" t="s">
        <v>966</v>
      </c>
      <c r="Z325" s="153"/>
      <c r="AA325" s="83" t="s">
        <v>1599</v>
      </c>
      <c r="AB325" s="70" t="s">
        <v>964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10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1723</v>
      </c>
      <c r="BK325" s="16" t="s">
        <v>1724</v>
      </c>
      <c r="BL325" s="15"/>
      <c r="BM325" s="14" t="s">
        <v>994</v>
      </c>
      <c r="BN325" s="14" t="s">
        <v>1012</v>
      </c>
      <c r="BO325" s="160" t="s">
        <v>1085</v>
      </c>
      <c r="BP325" s="16"/>
      <c r="BQ325" s="12" t="str">
        <f t="shared" si="60"/>
        <v>Produção e Intervalo</v>
      </c>
      <c r="BR325" s="18">
        <f t="shared" si="61"/>
        <v>0.55555555555555536</v>
      </c>
      <c r="BS325" s="18">
        <f t="shared" si="62"/>
        <v>0.18</v>
      </c>
      <c r="BT325" s="220" t="str">
        <f>IF(BN325="","",SUBSTITUTE(BM325," ","")&amp;SUBSTITUTE(BN325," ",""))</f>
        <v>ModernizaçãoEquipamento</v>
      </c>
    </row>
    <row r="326" spans="1:72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11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609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0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>IF(BN326="","",SUBSTITUTE(BM326," ","")&amp;SUBSTITUTE(BN326," ",""))</f>
        <v/>
      </c>
    </row>
    <row r="327" spans="1:72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11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609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0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>IF(BN327="","",SUBSTITUTE(BM327," ","")&amp;SUBSTITUTE(BN327," ",""))</f>
        <v/>
      </c>
    </row>
    <row r="328" spans="1:72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788</v>
      </c>
      <c r="E328" s="311">
        <v>429</v>
      </c>
      <c r="F328" s="167" t="s">
        <v>834</v>
      </c>
      <c r="G328" s="9" t="str">
        <f>IF(D328="","*",VLOOKUP(F328,BS_ATIVIDADE[#All],3,FALSE))</f>
        <v>MODERNIZAÇÃO</v>
      </c>
      <c r="H328" s="168" t="s">
        <v>248</v>
      </c>
      <c r="I328" s="168" t="s">
        <v>248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972</v>
      </c>
      <c r="Y328" s="153" t="s">
        <v>975</v>
      </c>
      <c r="Z328" s="153"/>
      <c r="AA328" s="83">
        <v>1</v>
      </c>
      <c r="AB328" s="70" t="s">
        <v>964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10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1725</v>
      </c>
      <c r="BK328" s="16" t="s">
        <v>1725</v>
      </c>
      <c r="BL328" s="15"/>
      <c r="BM328" s="14" t="s">
        <v>994</v>
      </c>
      <c r="BN328" s="14" t="s">
        <v>1012</v>
      </c>
      <c r="BO328" s="160" t="s">
        <v>1085</v>
      </c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>IF(BN328="","",SUBSTITUTE(BM328," ","")&amp;SUBSTITUTE(BN328," ",""))</f>
        <v>ModernizaçãoEquipamento</v>
      </c>
    </row>
    <row r="329" spans="1:72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11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609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0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>IF(BN329="","",SUBSTITUTE(BM329," ","")&amp;SUBSTITUTE(BN329," ",""))</f>
        <v/>
      </c>
    </row>
    <row r="330" spans="1:72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856</v>
      </c>
      <c r="E330" s="311">
        <v>431</v>
      </c>
      <c r="F330" s="167" t="s">
        <v>623</v>
      </c>
      <c r="G330" s="9" t="str">
        <f>IF(D330="","*",VLOOKUP(F330,BS_ATIVIDADE[#All],3,FALSE))</f>
        <v>OUTROS</v>
      </c>
      <c r="H330" s="168" t="s">
        <v>307</v>
      </c>
      <c r="I330" s="168" t="s">
        <v>337</v>
      </c>
      <c r="J330" s="212">
        <v>103</v>
      </c>
      <c r="K330" s="212">
        <v>1806.2</v>
      </c>
      <c r="L330" s="83" t="s">
        <v>609</v>
      </c>
      <c r="M330" s="199" t="s">
        <v>1726</v>
      </c>
      <c r="N330" s="199" t="s">
        <v>1727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1728</v>
      </c>
      <c r="X330" s="213" t="s">
        <v>972</v>
      </c>
      <c r="Y330" s="153" t="s">
        <v>975</v>
      </c>
      <c r="Z330" s="153"/>
      <c r="AA330" s="83">
        <v>1</v>
      </c>
      <c r="AB330" s="70" t="s">
        <v>964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10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1729</v>
      </c>
      <c r="BK330" s="16" t="s">
        <v>1730</v>
      </c>
      <c r="BL330" s="15"/>
      <c r="BM330" s="14" t="s">
        <v>996</v>
      </c>
      <c r="BN330" s="14" t="s">
        <v>996</v>
      </c>
      <c r="BO330" s="160" t="s">
        <v>996</v>
      </c>
      <c r="BP330" s="16"/>
      <c r="BQ330" s="12" t="str">
        <f t="shared" si="60"/>
        <v>Aderente</v>
      </c>
      <c r="BR330" s="18">
        <f t="shared" si="61"/>
        <v>1</v>
      </c>
      <c r="BS330" s="18">
        <f t="shared" si="62"/>
        <v>1</v>
      </c>
      <c r="BT330" s="220" t="str">
        <f>IF(BN330="","",SUBSTITUTE(BM330," ","")&amp;SUBSTITUTE(BN330," ",""))</f>
        <v>OKOK</v>
      </c>
    </row>
    <row r="331" spans="1:72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748</v>
      </c>
      <c r="E331" s="311"/>
      <c r="F331" s="167" t="s">
        <v>623</v>
      </c>
      <c r="G331" s="9" t="str">
        <f>IF(D331="","*",VLOOKUP(F331,BS_ATIVIDADE[#All],3,FALSE))</f>
        <v>OUTROS</v>
      </c>
      <c r="H331" s="168" t="s">
        <v>1731</v>
      </c>
      <c r="I331" s="168" t="s">
        <v>269</v>
      </c>
      <c r="J331" s="212">
        <v>103</v>
      </c>
      <c r="K331" s="212">
        <v>1724.289</v>
      </c>
      <c r="L331" s="83" t="s">
        <v>609</v>
      </c>
      <c r="M331" s="199" t="s">
        <v>1732</v>
      </c>
      <c r="N331" s="199" t="s">
        <v>1733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1734</v>
      </c>
      <c r="X331" s="213" t="s">
        <v>972</v>
      </c>
      <c r="Y331" s="153" t="s">
        <v>975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10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1735</v>
      </c>
      <c r="BK331" s="16" t="s">
        <v>1736</v>
      </c>
      <c r="BL331" s="15"/>
      <c r="BM331" s="14" t="s">
        <v>996</v>
      </c>
      <c r="BN331" s="14" t="s">
        <v>996</v>
      </c>
      <c r="BO331" s="160" t="s">
        <v>996</v>
      </c>
      <c r="BP331" s="16"/>
      <c r="BQ331" s="12" t="str">
        <f t="shared" si="60"/>
        <v>Aderente</v>
      </c>
      <c r="BR331" s="18">
        <f t="shared" si="61"/>
        <v>1</v>
      </c>
      <c r="BS331" s="18">
        <f t="shared" si="62"/>
        <v>1</v>
      </c>
      <c r="BT331" s="220" t="str">
        <f>IF(BN331="","",SUBSTITUTE(BM331," ","")&amp;SUBSTITUTE(BN331," ",""))</f>
        <v>OKOK</v>
      </c>
    </row>
    <row r="332" spans="1:72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723</v>
      </c>
      <c r="E332" s="311">
        <v>433</v>
      </c>
      <c r="F332" s="167" t="s">
        <v>823</v>
      </c>
      <c r="G332" s="9" t="str">
        <f>IF(D332="","*",VLOOKUP(F332,BS_ATIVIDADE[#All],3,FALSE))</f>
        <v>OUTROS</v>
      </c>
      <c r="H332" s="168" t="s">
        <v>301</v>
      </c>
      <c r="I332" s="168" t="s">
        <v>609</v>
      </c>
      <c r="J332" s="212">
        <v>103</v>
      </c>
      <c r="K332" s="212">
        <v>1688.5</v>
      </c>
      <c r="L332" s="83" t="s">
        <v>609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1737</v>
      </c>
      <c r="X332" s="213" t="s">
        <v>972</v>
      </c>
      <c r="Y332" s="153" t="s">
        <v>975</v>
      </c>
      <c r="Z332" s="153"/>
      <c r="AA332" s="83">
        <v>1</v>
      </c>
      <c r="AB332" s="70" t="s">
        <v>964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10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1738</v>
      </c>
      <c r="BK332" s="16" t="s">
        <v>1739</v>
      </c>
      <c r="BL332" s="15"/>
      <c r="BM332" s="14" t="s">
        <v>996</v>
      </c>
      <c r="BN332" s="14" t="s">
        <v>996</v>
      </c>
      <c r="BO332" s="160" t="s">
        <v>996</v>
      </c>
      <c r="BP332" s="16"/>
      <c r="BQ332" s="12" t="str">
        <f t="shared" si="60"/>
        <v>Aderente</v>
      </c>
      <c r="BR332" s="18">
        <f t="shared" si="61"/>
        <v>1</v>
      </c>
      <c r="BS332" s="18">
        <f t="shared" si="62"/>
        <v>1</v>
      </c>
      <c r="BT332" s="220" t="str">
        <f>IF(BN332="","",SUBSTITUTE(BM332," ","")&amp;SUBSTITUTE(BN332," ",""))</f>
        <v>OKOK</v>
      </c>
    </row>
    <row r="333" spans="1:72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11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609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0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>IF(BN333="","",SUBSTITUTE(BM333," ","")&amp;SUBSTITUTE(BN333," ",""))</f>
        <v/>
      </c>
    </row>
    <row r="334" spans="1:72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901</v>
      </c>
      <c r="E334" s="311">
        <v>435</v>
      </c>
      <c r="F334" s="167" t="s">
        <v>766</v>
      </c>
      <c r="G334" s="9" t="str">
        <f>IF(D334="","*",VLOOKUP(F334,BS_ATIVIDADE[#All],3,FALSE))</f>
        <v>AMV</v>
      </c>
      <c r="H334" s="168" t="s">
        <v>447</v>
      </c>
      <c r="I334" s="168" t="s">
        <v>609</v>
      </c>
      <c r="J334" s="212">
        <v>78</v>
      </c>
      <c r="K334" s="212">
        <v>208.3</v>
      </c>
      <c r="L334" s="83" t="s">
        <v>609</v>
      </c>
      <c r="M334" s="199" t="s">
        <v>446</v>
      </c>
      <c r="N334" s="199" t="s">
        <v>447</v>
      </c>
      <c r="O334" s="168">
        <v>0.41666666666666669</v>
      </c>
      <c r="P334" s="168">
        <v>8.3333333333333329E-2</v>
      </c>
      <c r="Q334" s="83">
        <v>1</v>
      </c>
      <c r="R334" s="10" t="s">
        <v>641</v>
      </c>
      <c r="S334" s="284" t="s">
        <v>85</v>
      </c>
      <c r="T334" s="284" t="s">
        <v>384</v>
      </c>
      <c r="U334" s="80" t="s">
        <v>429</v>
      </c>
      <c r="V334" s="193" t="s">
        <v>1699</v>
      </c>
      <c r="W334" s="168" t="s">
        <v>1700</v>
      </c>
      <c r="X334" s="213" t="s">
        <v>972</v>
      </c>
      <c r="Y334" s="153" t="s">
        <v>975</v>
      </c>
      <c r="Z334" s="153"/>
      <c r="AA334" s="83" t="s">
        <v>609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10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1740</v>
      </c>
      <c r="BK334" s="16" t="s">
        <v>1740</v>
      </c>
      <c r="BL334" s="15"/>
      <c r="BM334" s="14" t="s">
        <v>992</v>
      </c>
      <c r="BN334" s="14" t="s">
        <v>1021</v>
      </c>
      <c r="BO334" s="160" t="s">
        <v>1125</v>
      </c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>IF(BN334="","",SUBSTITUTE(BM334," ","")&amp;SUBSTITUTE(BN334," ",""))</f>
        <v>SuperExecução</v>
      </c>
    </row>
    <row r="335" spans="1:72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11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609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0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>IF(BN335="","",SUBSTITUTE(BM335," ","")&amp;SUBSTITUTE(BN335," ",""))</f>
        <v/>
      </c>
    </row>
    <row r="336" spans="1:72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742</v>
      </c>
      <c r="E336" s="312">
        <v>437</v>
      </c>
      <c r="F336" s="167" t="s">
        <v>792</v>
      </c>
      <c r="G336" s="9" t="str">
        <f>IF(D336="","*",VLOOKUP(F336,BS_ATIVIDADE[#All],3,FALSE))</f>
        <v>SOLDA</v>
      </c>
      <c r="H336" s="168" t="s">
        <v>456</v>
      </c>
      <c r="I336" s="168" t="s">
        <v>436</v>
      </c>
      <c r="J336" s="212">
        <v>78</v>
      </c>
      <c r="K336" s="212">
        <v>211</v>
      </c>
      <c r="L336" s="83" t="s">
        <v>609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1741</v>
      </c>
      <c r="X336" s="213" t="s">
        <v>972</v>
      </c>
      <c r="Y336" s="153" t="s">
        <v>975</v>
      </c>
      <c r="Z336" s="153"/>
      <c r="AA336" s="83">
        <v>1</v>
      </c>
      <c r="AB336" s="70" t="s">
        <v>964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10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1742</v>
      </c>
      <c r="BK336" s="16" t="s">
        <v>1742</v>
      </c>
      <c r="BL336" s="15"/>
      <c r="BM336" s="14" t="s">
        <v>996</v>
      </c>
      <c r="BN336" s="14" t="s">
        <v>996</v>
      </c>
      <c r="BO336" s="160" t="s">
        <v>996</v>
      </c>
      <c r="BP336" s="16"/>
      <c r="BQ336" s="12" t="str">
        <f t="shared" si="60"/>
        <v>Aderente</v>
      </c>
      <c r="BR336" s="18">
        <f t="shared" si="61"/>
        <v>1.0000000000000004</v>
      </c>
      <c r="BS336" s="18">
        <f t="shared" si="62"/>
        <v>1</v>
      </c>
      <c r="BT336" s="220" t="str">
        <f>IF(BN336="","",SUBSTITUTE(BM336," ","")&amp;SUBSTITUTE(BN336," ",""))</f>
        <v>OKOK</v>
      </c>
    </row>
    <row r="337" spans="1:72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11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609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0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>IF(BN337="","",SUBSTITUTE(BM337," ","")&amp;SUBSTITUTE(BN337," ",""))</f>
        <v/>
      </c>
    </row>
    <row r="338" spans="1:72">
      <c r="A338" s="50" t="str">
        <f t="shared" si="59"/>
        <v>E41</v>
      </c>
      <c r="B338" s="166"/>
      <c r="C338" s="8" t="str">
        <f>IF(BS_CONTROLE[[#This Row],[DATA]]="","",WEEKNUM(BS_CONTROLE[[#This Row],[DATA]]))</f>
        <v/>
      </c>
      <c r="D338" s="51" t="s">
        <v>1743</v>
      </c>
      <c r="E338" s="311"/>
      <c r="F338" s="167" t="s">
        <v>623</v>
      </c>
      <c r="G338" s="9" t="str">
        <f>IF(D338="","*",VLOOKUP(F338,BS_ATIVIDADE[#All],3,FALSE))</f>
        <v>OUTROS</v>
      </c>
      <c r="H338" s="168" t="s">
        <v>434</v>
      </c>
      <c r="I338" s="168" t="s">
        <v>1557</v>
      </c>
      <c r="J338" s="212">
        <v>78</v>
      </c>
      <c r="K338" s="212">
        <v>189</v>
      </c>
      <c r="L338" s="83" t="s">
        <v>609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93"/>
      <c r="W338" s="168"/>
      <c r="X338" s="213" t="s">
        <v>972</v>
      </c>
      <c r="Y338" s="153" t="s">
        <v>975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ZFH</v>
      </c>
      <c r="AL338" s="279" t="str">
        <f>IF(BS_CONTROLE[[#This Row],[Local - Encerramento]]=0, "-", BS_CONTROLE[[#This Row],[Local - Encerramento]])</f>
        <v>ZIQ</v>
      </c>
      <c r="AM338" s="279" t="str">
        <f>IF(BS_CONTROLE[[#This Row],[Entre - Estações]]=0, "-", BS_CONTROLE[[#This Row],[Entre - Estações]])</f>
        <v>ZQY-ZFH</v>
      </c>
      <c r="AN338" s="279" t="str">
        <f>IF(BS_CONTROLE[[#This Row],[SB]]=0, "-", BS_CONTROLE[[#This Row],[SB]])</f>
        <v>ZQYZFH</v>
      </c>
      <c r="AO338" s="280">
        <f>IF(BS_CONTROLE[[#This Row],[SUB]]=0, "-", BS_CONTROLE[[#This Row],[SUB]])</f>
        <v>78</v>
      </c>
      <c r="AP338" s="281">
        <f>IF(BS_CONTROLE[[#This Row],[KM - Inicio]]=0, "-", BS_CONTROLE[[#This Row],[KM - Inicio]])</f>
        <v>189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0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>IF(BN338="","",SUBSTITUTE(BM338," ","")&amp;SUBSTITUTE(BN338," ",""))</f>
        <v/>
      </c>
    </row>
    <row r="339" spans="1:72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11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609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0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>IF(BN339="","",SUBSTITUTE(BM339," ","")&amp;SUBSTITUTE(BN339," ",""))</f>
        <v/>
      </c>
    </row>
    <row r="340" spans="1:72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11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609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0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>IF(BN340="","",SUBSTITUTE(BM340," ","")&amp;SUBSTITUTE(BN340," ",""))</f>
        <v/>
      </c>
    </row>
    <row r="341" spans="1:72">
      <c r="A341" s="50" t="str">
        <f t="shared" si="59"/>
        <v>W7146044</v>
      </c>
      <c r="B341" s="166">
        <v>46044</v>
      </c>
      <c r="C341" s="8">
        <f>IF(BS_CONTROLE[[#This Row],[DATA]]="","",WEEKNUM(BS_CONTROLE[[#This Row],[DATA]]))</f>
        <v>4</v>
      </c>
      <c r="D341" s="51" t="s">
        <v>848</v>
      </c>
      <c r="E341" s="311">
        <v>442</v>
      </c>
      <c r="F341" s="167" t="s">
        <v>785</v>
      </c>
      <c r="G341" s="9" t="str">
        <f>IF(D341="","*",VLOOKUP(F341,BS_ATIVIDADE[#All],3,FALSE))</f>
        <v>PEDRA</v>
      </c>
      <c r="H341" s="168" t="s">
        <v>77</v>
      </c>
      <c r="I341" s="168" t="s">
        <v>77</v>
      </c>
      <c r="J341" s="212">
        <v>98</v>
      </c>
      <c r="K341" s="212">
        <v>716</v>
      </c>
      <c r="L341" s="83">
        <v>714</v>
      </c>
      <c r="M341" s="199" t="s">
        <v>69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8">
        <v>0.375</v>
      </c>
      <c r="P341" s="168">
        <v>0.125</v>
      </c>
      <c r="Q341" s="83">
        <v>37</v>
      </c>
      <c r="R341" s="10" t="s">
        <v>661</v>
      </c>
      <c r="S341" s="284" t="s">
        <v>14</v>
      </c>
      <c r="T341" s="284" t="s">
        <v>18</v>
      </c>
      <c r="U341" s="80" t="s">
        <v>17</v>
      </c>
      <c r="V341" s="193" t="s">
        <v>1337</v>
      </c>
      <c r="W341" s="168" t="s">
        <v>1708</v>
      </c>
      <c r="X341" s="213" t="s">
        <v>967</v>
      </c>
      <c r="Y341" s="153" t="s">
        <v>966</v>
      </c>
      <c r="Z341" s="153"/>
      <c r="AA341" s="83" t="s">
        <v>1744</v>
      </c>
      <c r="AB341" s="70" t="s">
        <v>964</v>
      </c>
      <c r="AC341" s="70"/>
      <c r="AD341" s="168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9" t="str">
        <f>IF(BS_CONTROLE[[#This Row],[Local - Partida]]=0, "-", BS_CONTROLE[[#This Row],[Local - Partida]])</f>
        <v>744TEX</v>
      </c>
      <c r="AL341" s="279" t="str">
        <f>IF(BS_CONTROLE[[#This Row],[Local - Encerramento]]=0, "-", BS_CONTROLE[[#This Row],[Local - Encerramento]])</f>
        <v>744TEX</v>
      </c>
      <c r="AM341" s="279" t="str">
        <f>IF(BS_CONTROLE[[#This Row],[Entre - Estações]]=0, "-", BS_CONTROLE[[#This Row],[Entre - Estações]])</f>
        <v>TAL-TSF</v>
      </c>
      <c r="AN341" s="279" t="str">
        <f>IF(BS_CONTROLE[[#This Row],[SB]]=0, "-", BS_CONTROLE[[#This Row],[SB]])</f>
        <v>710TSF</v>
      </c>
      <c r="AO341" s="280">
        <f>IF(BS_CONTROLE[[#This Row],[SUB]]=0, "-", BS_CONTROLE[[#This Row],[SUB]])</f>
        <v>98</v>
      </c>
      <c r="AP341" s="281">
        <f>IF(BS_CONTROLE[[#This Row],[KM - Inicio]]=0, "-", BS_CONTROLE[[#This Row],[KM - Inicio]])</f>
        <v>716</v>
      </c>
      <c r="AQ341" s="281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310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82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1745</v>
      </c>
      <c r="BK341" s="16" t="s">
        <v>1746</v>
      </c>
      <c r="BL341" s="15"/>
      <c r="BM341" s="14" t="s">
        <v>996</v>
      </c>
      <c r="BN341" s="14" t="s">
        <v>996</v>
      </c>
      <c r="BO341" s="160" t="s">
        <v>996</v>
      </c>
      <c r="BP341" s="16"/>
      <c r="BQ341" s="12" t="str">
        <f t="shared" si="60"/>
        <v>Aderente</v>
      </c>
      <c r="BR341" s="18">
        <f t="shared" si="61"/>
        <v>1.2333333333333334</v>
      </c>
      <c r="BS341" s="18">
        <f t="shared" si="62"/>
        <v>1</v>
      </c>
      <c r="BT341" s="220" t="str">
        <f>IF(BN341="","",SUBSTITUTE(BM341," ","")&amp;SUBSTITUTE(BN341," ",""))</f>
        <v>OKOK</v>
      </c>
    </row>
    <row r="342" spans="1:72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11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609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0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>IF(BN342="","",SUBSTITUTE(BM342," ","")&amp;SUBSTITUTE(BN342," ",""))</f>
        <v/>
      </c>
    </row>
    <row r="343" spans="1:72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11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609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0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>IF(BN343="","",SUBSTITUTE(BM343," ","")&amp;SUBSTITUTE(BN343," ",""))</f>
        <v/>
      </c>
    </row>
    <row r="344" spans="1:72">
      <c r="A344" s="50" t="str">
        <f t="shared" si="59"/>
        <v>V8646044</v>
      </c>
      <c r="B344" s="166">
        <v>46044</v>
      </c>
      <c r="C344" s="8">
        <f>IF(BS_CONTROLE[[#This Row],[DATA]]="","",WEEKNUM(BS_CONTROLE[[#This Row],[DATA]]))</f>
        <v>4</v>
      </c>
      <c r="D344" s="51" t="s">
        <v>813</v>
      </c>
      <c r="E344" s="311">
        <v>445</v>
      </c>
      <c r="F344" s="167" t="s">
        <v>715</v>
      </c>
      <c r="G344" s="9" t="str">
        <f>IF(D344="","*",VLOOKUP(F344,BS_ATIVIDADE[#All],3,FALSE))</f>
        <v>MECANIZAÇÃO - SOCADORA</v>
      </c>
      <c r="H344" s="168" t="s">
        <v>49</v>
      </c>
      <c r="I344" s="168" t="s">
        <v>49</v>
      </c>
      <c r="J344" s="212">
        <v>98</v>
      </c>
      <c r="K344" s="212">
        <v>668</v>
      </c>
      <c r="L344" s="83">
        <v>671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8">
        <v>0.4375</v>
      </c>
      <c r="P344" s="168">
        <v>0.25</v>
      </c>
      <c r="Q344" s="83">
        <v>3360</v>
      </c>
      <c r="R344" s="10" t="str">
        <f>IFERROR(_xlfn.XLOOKUP(F344, BS_ATIVIDADE[ATIVIDADE],BS_ATIVIDADE[UNIDADE] ), "*")</f>
        <v>M</v>
      </c>
      <c r="S344" s="284" t="s">
        <v>14</v>
      </c>
      <c r="T344" s="284" t="s">
        <v>18</v>
      </c>
      <c r="U344" s="80" t="s">
        <v>17</v>
      </c>
      <c r="V344" s="193" t="s">
        <v>1262</v>
      </c>
      <c r="W344" s="168" t="s">
        <v>1229</v>
      </c>
      <c r="X344" s="213" t="s">
        <v>972</v>
      </c>
      <c r="Y344" s="153" t="s">
        <v>975</v>
      </c>
      <c r="Z344" s="153"/>
      <c r="AA344" s="83">
        <v>1</v>
      </c>
      <c r="AB344" s="70" t="s">
        <v>964</v>
      </c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9" t="str">
        <f>IF(BS_CONTROLE[[#This Row],[Local - Partida]]=0, "-", BS_CONTROLE[[#This Row],[Local - Partida]])</f>
        <v>TIQ</v>
      </c>
      <c r="AL344" s="279" t="str">
        <f>IF(BS_CONTROLE[[#This Row],[Local - Encerramento]]=0, "-", BS_CONTROLE[[#This Row],[Local - Encerramento]])</f>
        <v>TIQ</v>
      </c>
      <c r="AM344" s="279" t="str">
        <f>IF(BS_CONTROLE[[#This Row],[Entre - Estações]]=0, "-", BS_CONTROLE[[#This Row],[Entre - Estações]])</f>
        <v>TBS-TAL</v>
      </c>
      <c r="AN344" s="279" t="str">
        <f>IF(BS_CONTROLE[[#This Row],[SB]]=0, "-", BS_CONTROLE[[#This Row],[SB]])</f>
        <v>TBS671</v>
      </c>
      <c r="AO344" s="280">
        <f>IF(BS_CONTROLE[[#This Row],[SUB]]=0, "-", BS_CONTROLE[[#This Row],[SUB]])</f>
        <v>98</v>
      </c>
      <c r="AP344" s="281">
        <f>IF(BS_CONTROLE[[#This Row],[KM - Inicio]]=0, "-", BS_CONTROLE[[#This Row],[KM - Inicio]])</f>
        <v>668</v>
      </c>
      <c r="AQ344" s="281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310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82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1747</v>
      </c>
      <c r="BK344" s="16" t="s">
        <v>1748</v>
      </c>
      <c r="BL344" s="15"/>
      <c r="BM344" s="14" t="s">
        <v>988</v>
      </c>
      <c r="BN344" s="14" t="s">
        <v>1018</v>
      </c>
      <c r="BO344" s="160" t="s">
        <v>1076</v>
      </c>
      <c r="BP344" s="16"/>
      <c r="BQ344" s="12" t="str">
        <f t="shared" si="60"/>
        <v>Produção e Intervalo</v>
      </c>
      <c r="BR344" s="18">
        <f t="shared" si="61"/>
        <v>0</v>
      </c>
      <c r="BS344" s="18">
        <f t="shared" si="62"/>
        <v>0</v>
      </c>
      <c r="BT344" s="220" t="str">
        <f>IF(BN344="","",SUBSTITUTE(BM344," ","")&amp;SUBSTITUTE(BN344," ",""))</f>
        <v>MecanizaçãoAtivos</v>
      </c>
    </row>
    <row r="345" spans="1:72">
      <c r="A345" s="162" t="str">
        <f t="shared" ref="A345:A347" si="63">D345&amp;B345</f>
        <v/>
      </c>
      <c r="B345" s="163"/>
      <c r="C345" s="8" t="str">
        <f>IF(BS_CONTROLE[[#This Row],[DATA]]="","",WEEKNUM(BS_CONTROLE[[#This Row],[DATA]]))</f>
        <v/>
      </c>
      <c r="D345" s="51"/>
      <c r="E345" s="311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329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97" t="str">
        <f>IF(BS_CONTROLE[[#This Row],[Local - Partida]]=0, "-", BS_CONTROLE[[#This Row],[Local - Partida]])</f>
        <v>-</v>
      </c>
      <c r="AL345" s="297" t="str">
        <f>IF(BS_CONTROLE[[#This Row],[Local - Encerramento]]=0, "-", BS_CONTROLE[[#This Row],[Local - Encerramento]])</f>
        <v>-</v>
      </c>
      <c r="AM345" s="297" t="str">
        <f>IF(BS_CONTROLE[[#This Row],[Entre - Estações]]=0, "-", BS_CONTROLE[[#This Row],[Entre - Estações]])</f>
        <v>-</v>
      </c>
      <c r="AN345" s="297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0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1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>IF(BN345="","",SUBSTITUTE(BM345," ","")&amp;SUBSTITUTE(BN345," ",""))</f>
        <v/>
      </c>
    </row>
    <row r="346" spans="1:72">
      <c r="A346" s="162" t="str">
        <f t="shared" si="63"/>
        <v>A6046044</v>
      </c>
      <c r="B346" s="163">
        <v>46044</v>
      </c>
      <c r="C346" s="8">
        <f>IF(BS_CONTROLE[[#This Row],[DATA]]="","",WEEKNUM(BS_CONTROLE[[#This Row],[DATA]]))</f>
        <v>4</v>
      </c>
      <c r="D346" s="51" t="s">
        <v>705</v>
      </c>
      <c r="E346" s="311">
        <v>447</v>
      </c>
      <c r="F346" s="167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9" t="s">
        <v>1336</v>
      </c>
      <c r="N346" s="199" t="s">
        <v>1749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94" t="s">
        <v>1284</v>
      </c>
      <c r="W346" s="329" t="s">
        <v>1290</v>
      </c>
      <c r="X346" s="51" t="s">
        <v>972</v>
      </c>
      <c r="Y346" s="153" t="s">
        <v>975</v>
      </c>
      <c r="Z346" s="153"/>
      <c r="AA346" s="143">
        <v>1</v>
      </c>
      <c r="AB346" s="70" t="s">
        <v>964</v>
      </c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97" t="str">
        <f>IF(BS_CONTROLE[[#This Row],[Local - Partida]]=0, "-", BS_CONTROLE[[#This Row],[Local - Partida]])</f>
        <v>TIQ</v>
      </c>
      <c r="AL346" s="297" t="str">
        <f>IF(BS_CONTROLE[[#This Row],[Local - Encerramento]]=0, "-", BS_CONTROLE[[#This Row],[Local - Encerramento]])</f>
        <v>TRO</v>
      </c>
      <c r="AM346" s="297" t="str">
        <f>IF(BS_CONTROLE[[#This Row],[Entre - Estações]]=0, "-", BS_CONTROLE[[#This Row],[Entre - Estações]])</f>
        <v>TIQ-TRO</v>
      </c>
      <c r="AN346" s="297" t="str">
        <f>IF(BS_CONTROLE[[#This Row],[SB]]=0, "-", BS_CONTROLE[[#This Row],[SB]])</f>
        <v>TIQTRO</v>
      </c>
      <c r="AO346" s="280">
        <f>IF(BS_CONTROLE[[#This Row],[SUB]]=0, "-", BS_CONTROLE[[#This Row],[SUB]])</f>
        <v>98</v>
      </c>
      <c r="AP346" s="281">
        <f>IF(BS_CONTROLE[[#This Row],[KM - Inicio]]=0, "-", BS_CONTROLE[[#This Row],[KM - Inicio]])</f>
        <v>616</v>
      </c>
      <c r="AQ346" s="281" t="str">
        <f>IF(BS_CONTROLE[[#This Row],[KM - Fim]]=0, "-", BS_CONTROLE[[#This Row],[KM - Fim]])</f>
        <v>-</v>
      </c>
      <c r="AR346" s="237">
        <v>0.3923611111111111</v>
      </c>
      <c r="AS346" s="237">
        <v>0</v>
      </c>
      <c r="AT346" s="237">
        <v>4.1666666666666664E-2</v>
      </c>
      <c r="AU346" s="237"/>
      <c r="AV346" s="237"/>
      <c r="AW346" s="237"/>
      <c r="AX346" s="38"/>
      <c r="AY346" s="310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82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27" t="s">
        <v>1750</v>
      </c>
      <c r="BK346" s="16" t="s">
        <v>1751</v>
      </c>
      <c r="BL346" s="15"/>
      <c r="BM346" s="14" t="s">
        <v>996</v>
      </c>
      <c r="BN346" s="14" t="s">
        <v>996</v>
      </c>
      <c r="BO346" s="160" t="s">
        <v>996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20" t="str">
        <f>IF(BN346="","",SUBSTITUTE(BM346," ","")&amp;SUBSTITUTE(BN346," ",""))</f>
        <v>OKOK</v>
      </c>
    </row>
    <row r="347" spans="1:72" ht="34.5">
      <c r="A347" s="162" t="str">
        <f t="shared" si="63"/>
        <v>N7046044</v>
      </c>
      <c r="B347" s="163">
        <v>46044</v>
      </c>
      <c r="C347" s="8">
        <f>IF(BS_CONTROLE[[#This Row],[DATA]]="","",WEEKNUM(BS_CONTROLE[[#This Row],[DATA]]))</f>
        <v>4</v>
      </c>
      <c r="D347" s="51" t="s">
        <v>1752</v>
      </c>
      <c r="E347" s="311">
        <v>448</v>
      </c>
      <c r="F347" s="167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9" t="s">
        <v>1232</v>
      </c>
      <c r="N347" s="199" t="s">
        <v>1233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94" t="s">
        <v>1254</v>
      </c>
      <c r="W347" s="329" t="s">
        <v>1753</v>
      </c>
      <c r="X347" s="51" t="s">
        <v>972</v>
      </c>
      <c r="Y347" s="153" t="s">
        <v>975</v>
      </c>
      <c r="Z347" s="153"/>
      <c r="AA347" s="143">
        <v>1</v>
      </c>
      <c r="AB347" s="70" t="s">
        <v>969</v>
      </c>
      <c r="AC347" s="70"/>
      <c r="AD347" s="168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97" t="str">
        <f>IF(BS_CONTROLE[[#This Row],[Local - Partida]]=0, "-", BS_CONTROLE[[#This Row],[Local - Partida]])</f>
        <v>TGR</v>
      </c>
      <c r="AL347" s="297" t="str">
        <f>IF(BS_CONTROLE[[#This Row],[Local - Encerramento]]=0, "-", BS_CONTROLE[[#This Row],[Local - Encerramento]])</f>
        <v>TIQ</v>
      </c>
      <c r="AM347" s="297" t="str">
        <f>IF(BS_CONTROLE[[#This Row],[Entre - Estações]]=0, "-", BS_CONTROLE[[#This Row],[Entre - Estações]])</f>
        <v>TGR-TIQ</v>
      </c>
      <c r="AN347" s="297" t="str">
        <f>IF(BS_CONTROLE[[#This Row],[SB]]=0, "-", BS_CONTROLE[[#This Row],[SB]])</f>
        <v>TGRTIQ</v>
      </c>
      <c r="AO347" s="280">
        <f>IF(BS_CONTROLE[[#This Row],[SUB]]=0, "-", BS_CONTROLE[[#This Row],[SUB]])</f>
        <v>98</v>
      </c>
      <c r="AP347" s="281">
        <f>IF(BS_CONTROLE[[#This Row],[KM - Inicio]]=0, "-", BS_CONTROLE[[#This Row],[KM - Inicio]])</f>
        <v>502</v>
      </c>
      <c r="AQ347" s="281">
        <f>IF(BS_CONTROLE[[#This Row],[KM - Fim]]=0, "-", BS_CONTROLE[[#This Row],[KM - Fim]])</f>
        <v>616</v>
      </c>
      <c r="AR347" s="237">
        <v>0</v>
      </c>
      <c r="AS347" s="237">
        <v>0</v>
      </c>
      <c r="AT347" s="237">
        <v>0</v>
      </c>
      <c r="AU347" s="237"/>
      <c r="AV347" s="237"/>
      <c r="AW347" s="237"/>
      <c r="AX347" s="38"/>
      <c r="AY347" s="310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82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27" t="s">
        <v>1754</v>
      </c>
      <c r="BK347" s="327" t="s">
        <v>1754</v>
      </c>
      <c r="BL347" s="15"/>
      <c r="BM347" s="14" t="s">
        <v>984</v>
      </c>
      <c r="BN347" s="14" t="s">
        <v>0</v>
      </c>
      <c r="BO347" s="160" t="s">
        <v>1071</v>
      </c>
      <c r="BP347" s="327" t="s">
        <v>1754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20" t="str">
        <f>IF(BN347="","",SUBSTITUTE(BM347," ","")&amp;SUBSTITUTE(BN347," ",""))</f>
        <v>PátioOperação</v>
      </c>
    </row>
    <row r="348" spans="1:72" ht="23.25">
      <c r="A348" s="162" t="str">
        <f t="shared" ref="A348:A411" si="64">D348&amp;B348</f>
        <v>ELSON (TF-526)46044</v>
      </c>
      <c r="B348" s="163">
        <v>46044</v>
      </c>
      <c r="C348" s="8">
        <f>IF(BS_CONTROLE[[#This Row],[DATA]]="","",WEEKNUM(BS_CONTROLE[[#This Row],[DATA]]))</f>
        <v>4</v>
      </c>
      <c r="D348" s="51" t="s">
        <v>898</v>
      </c>
      <c r="E348" s="312">
        <v>449</v>
      </c>
      <c r="F348" s="167" t="s">
        <v>792</v>
      </c>
      <c r="G348" s="9" t="str">
        <f>IF(D348="","*",VLOOKUP(F348,BS_ATIVIDADE[#All],3,FALSE))</f>
        <v>SOLDA</v>
      </c>
      <c r="H348" s="142" t="s">
        <v>1594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9" t="s">
        <v>531</v>
      </c>
      <c r="N348" s="199" t="s">
        <v>1594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94" t="s">
        <v>1676</v>
      </c>
      <c r="W348" s="329" t="s">
        <v>1716</v>
      </c>
      <c r="X348" s="51" t="s">
        <v>972</v>
      </c>
      <c r="Y348" s="153" t="s">
        <v>975</v>
      </c>
      <c r="Z348" s="153"/>
      <c r="AA348" s="143" t="s">
        <v>609</v>
      </c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97" t="s">
        <v>566</v>
      </c>
      <c r="AL348" s="297" t="str">
        <f>IF(BS_CONTROLE[[#This Row],[Local - Encerramento]]=0, "-", BS_CONTROLE[[#This Row],[Local - Encerramento]])</f>
        <v>-</v>
      </c>
      <c r="AM348" s="297" t="s">
        <v>565</v>
      </c>
      <c r="AN348" s="297" t="s">
        <v>566</v>
      </c>
      <c r="AO348" s="280">
        <f>IF(BS_CONTROLE[[#This Row],[SUB]]=0, "-", BS_CONTROLE[[#This Row],[SUB]])</f>
        <v>74</v>
      </c>
      <c r="AP348" s="281">
        <v>403</v>
      </c>
      <c r="AQ348" s="281" t="str">
        <f>IF(BS_CONTROLE[[#This Row],[KM - Fim]]=0, "-", BS_CONTROLE[[#This Row],[KM - Fim]])</f>
        <v>-</v>
      </c>
      <c r="AR348" s="237">
        <v>0.40486111111111112</v>
      </c>
      <c r="AS348" s="237">
        <v>0</v>
      </c>
      <c r="AT348" s="237">
        <v>0</v>
      </c>
      <c r="AU348" s="237"/>
      <c r="AV348" s="237"/>
      <c r="AW348" s="237"/>
      <c r="AX348" s="38"/>
      <c r="AY348" s="310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82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27" t="s">
        <v>1755</v>
      </c>
      <c r="BK348" s="16" t="s">
        <v>1756</v>
      </c>
      <c r="BL348" s="15"/>
      <c r="BM348" s="14" t="s">
        <v>992</v>
      </c>
      <c r="BN348" s="14" t="s">
        <v>1021</v>
      </c>
      <c r="BO348" s="160" t="s">
        <v>1073</v>
      </c>
      <c r="BP348" s="17" t="s">
        <v>1757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20" t="str">
        <f>IF(BN348="","",SUBSTITUTE(BM348," ","")&amp;SUBSTITUTE(BN348," ",""))</f>
        <v>SuperExecução</v>
      </c>
    </row>
    <row r="349" spans="1:72">
      <c r="A349" s="162" t="str">
        <f t="shared" si="64"/>
        <v/>
      </c>
      <c r="B349" s="163"/>
      <c r="C349" s="8" t="str">
        <f>IF(BS_CONTROLE[[#This Row],[DATA]]="","",WEEKNUM(BS_CONTROLE[[#This Row],[DATA]]))</f>
        <v/>
      </c>
      <c r="D349" s="51"/>
      <c r="E349" s="311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329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97" t="str">
        <f>IF(BS_CONTROLE[[#This Row],[Local - Partida]]=0, "-", BS_CONTROLE[[#This Row],[Local - Partida]])</f>
        <v>-</v>
      </c>
      <c r="AL349" s="297" t="str">
        <f>IF(BS_CONTROLE[[#This Row],[Local - Encerramento]]=0, "-", BS_CONTROLE[[#This Row],[Local - Encerramento]])</f>
        <v>-</v>
      </c>
      <c r="AM349" s="297" t="str">
        <f>IF(BS_CONTROLE[[#This Row],[Entre - Estações]]=0, "-", BS_CONTROLE[[#This Row],[Entre - Estações]])</f>
        <v>-</v>
      </c>
      <c r="AN349" s="297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0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1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>IF(BN349="","",SUBSTITUTE(BM349," ","")&amp;SUBSTITUTE(BN349," ",""))</f>
        <v/>
      </c>
    </row>
    <row r="350" spans="1:72">
      <c r="A350" s="162" t="str">
        <f t="shared" si="64"/>
        <v/>
      </c>
      <c r="B350" s="163"/>
      <c r="C350" s="8" t="str">
        <f>IF(BS_CONTROLE[[#This Row],[DATA]]="","",WEEKNUM(BS_CONTROLE[[#This Row],[DATA]]))</f>
        <v/>
      </c>
      <c r="D350" s="51"/>
      <c r="E350" s="311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9"/>
      <c r="N350" s="199"/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329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97" t="str">
        <f>IF(BS_CONTROLE[[#This Row],[Local - Partida]]=0, "-", BS_CONTROLE[[#This Row],[Local - Partida]])</f>
        <v>-</v>
      </c>
      <c r="AL350" s="297" t="str">
        <f>IF(BS_CONTROLE[[#This Row],[Local - Encerramento]]=0, "-", BS_CONTROLE[[#This Row],[Local - Encerramento]])</f>
        <v>-</v>
      </c>
      <c r="AM350" s="297" t="str">
        <f>IF(BS_CONTROLE[[#This Row],[Entre - Estações]]=0, "-", BS_CONTROLE[[#This Row],[Entre - Estações]])</f>
        <v>-</v>
      </c>
      <c r="AN350" s="297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0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1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>IF(BN350="","",SUBSTITUTE(BM350," ","")&amp;SUBSTITUTE(BN350," ",""))</f>
        <v/>
      </c>
    </row>
    <row r="351" spans="1:72">
      <c r="A351" s="162" t="str">
        <f t="shared" si="64"/>
        <v>A1546044</v>
      </c>
      <c r="B351" s="163">
        <v>46044</v>
      </c>
      <c r="C351" s="8">
        <f>IF(BS_CONTROLE[[#This Row],[DATA]]="","",WEEKNUM(BS_CONTROLE[[#This Row],[DATA]]))</f>
        <v>4</v>
      </c>
      <c r="D351" s="51" t="s">
        <v>685</v>
      </c>
      <c r="E351" s="311">
        <v>452</v>
      </c>
      <c r="F351" s="167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9" t="s">
        <v>1758</v>
      </c>
      <c r="N351" s="199" t="s">
        <v>1759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94" t="s">
        <v>1676</v>
      </c>
      <c r="W351" s="329" t="s">
        <v>1760</v>
      </c>
      <c r="X351" s="51" t="s">
        <v>972</v>
      </c>
      <c r="Y351" s="153" t="s">
        <v>975</v>
      </c>
      <c r="Z351" s="153"/>
      <c r="AA351" s="143">
        <v>1</v>
      </c>
      <c r="AB351" s="70" t="s">
        <v>964</v>
      </c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97" t="str">
        <f>IF(BS_CONTROLE[[#This Row],[Local - Partida]]=0, "-", BS_CONTROLE[[#This Row],[Local - Partida]])</f>
        <v>TOM</v>
      </c>
      <c r="AL351" s="297" t="str">
        <f>IF(BS_CONTROLE[[#This Row],[Local - Encerramento]]=0, "-", BS_CONTROLE[[#This Row],[Local - Encerramento]])</f>
        <v>TCS</v>
      </c>
      <c r="AM351" s="297" t="str">
        <f>IF(BS_CONTROLE[[#This Row],[Entre - Estações]]=0, "-", BS_CONTROLE[[#This Row],[Entre - Estações]])</f>
        <v>TCS-TOM</v>
      </c>
      <c r="AN351" s="297" t="str">
        <f>IF(BS_CONTROLE[[#This Row],[SB]]=0, "-", BS_CONTROLE[[#This Row],[SB]])</f>
        <v>TCSTOM</v>
      </c>
      <c r="AO351" s="280">
        <f>IF(BS_CONTROLE[[#This Row],[SUB]]=0, "-", BS_CONTROLE[[#This Row],[SUB]])</f>
        <v>74</v>
      </c>
      <c r="AP351" s="281">
        <f>IF(BS_CONTROLE[[#This Row],[KM - Inicio]]=0, "-", BS_CONTROLE[[#This Row],[KM - Inicio]])</f>
        <v>400</v>
      </c>
      <c r="AQ351" s="281">
        <f>IF(BS_CONTROLE[[#This Row],[KM - Fim]]=0, "-", BS_CONTROLE[[#This Row],[KM - Fim]])</f>
        <v>294</v>
      </c>
      <c r="AR351" s="237">
        <v>0.32430555555555557</v>
      </c>
      <c r="AS351" s="237">
        <v>0</v>
      </c>
      <c r="AT351" s="237">
        <v>4.1666666666666664E-2</v>
      </c>
      <c r="AU351" s="237"/>
      <c r="AV351" s="237"/>
      <c r="AW351" s="237"/>
      <c r="AX351" s="38"/>
      <c r="AY351" s="310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82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27" t="s">
        <v>1761</v>
      </c>
      <c r="BK351" s="16" t="s">
        <v>1762</v>
      </c>
      <c r="BL351" s="15"/>
      <c r="BM351" s="14" t="s">
        <v>996</v>
      </c>
      <c r="BN351" s="14" t="s">
        <v>996</v>
      </c>
      <c r="BO351" s="160" t="s">
        <v>996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20" t="str">
        <f>IF(BN351="","",SUBSTITUTE(BM351," ","")&amp;SUBSTITUTE(BN351," ",""))</f>
        <v>OKOK</v>
      </c>
    </row>
    <row r="352" spans="1:72">
      <c r="A352" s="162" t="str">
        <f t="shared" si="64"/>
        <v/>
      </c>
      <c r="B352" s="163"/>
      <c r="C352" s="8" t="str">
        <f>IF(BS_CONTROLE[[#This Row],[DATA]]="","",WEEKNUM(BS_CONTROLE[[#This Row],[DATA]]))</f>
        <v/>
      </c>
      <c r="D352" s="51"/>
      <c r="E352" s="311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329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97" t="str">
        <f>IF(BS_CONTROLE[[#This Row],[Local - Partida]]=0, "-", BS_CONTROLE[[#This Row],[Local - Partida]])</f>
        <v>-</v>
      </c>
      <c r="AL352" s="297" t="str">
        <f>IF(BS_CONTROLE[[#This Row],[Local - Encerramento]]=0, "-", BS_CONTROLE[[#This Row],[Local - Encerramento]])</f>
        <v>-</v>
      </c>
      <c r="AM352" s="297" t="str">
        <f>IF(BS_CONTROLE[[#This Row],[Entre - Estações]]=0, "-", BS_CONTROLE[[#This Row],[Entre - Estações]])</f>
        <v>-</v>
      </c>
      <c r="AN352" s="297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0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1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>IF(BN352="","",SUBSTITUTE(BM352," ","")&amp;SUBSTITUTE(BN352," ",""))</f>
        <v/>
      </c>
    </row>
    <row r="353" spans="1:72">
      <c r="A353" s="162" t="str">
        <f t="shared" si="64"/>
        <v/>
      </c>
      <c r="B353" s="163"/>
      <c r="C353" s="8" t="str">
        <f>IF(BS_CONTROLE[[#This Row],[DATA]]="","",WEEKNUM(BS_CONTROLE[[#This Row],[DATA]]))</f>
        <v/>
      </c>
      <c r="D353" s="51"/>
      <c r="E353" s="311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329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97" t="str">
        <f>IF(BS_CONTROLE[[#This Row],[Local - Partida]]=0, "-", BS_CONTROLE[[#This Row],[Local - Partida]])</f>
        <v>-</v>
      </c>
      <c r="AL353" s="297" t="str">
        <f>IF(BS_CONTROLE[[#This Row],[Local - Encerramento]]=0, "-", BS_CONTROLE[[#This Row],[Local - Encerramento]])</f>
        <v>-</v>
      </c>
      <c r="AM353" s="297" t="str">
        <f>IF(BS_CONTROLE[[#This Row],[Entre - Estações]]=0, "-", BS_CONTROLE[[#This Row],[Entre - Estações]])</f>
        <v>-</v>
      </c>
      <c r="AN353" s="297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0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1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>IF(BN353="","",SUBSTITUTE(BM353," ","")&amp;SUBSTITUTE(BN353," ",""))</f>
        <v/>
      </c>
    </row>
    <row r="354" spans="1:72">
      <c r="A354" s="162" t="str">
        <f t="shared" si="64"/>
        <v>MARCOS (TF-520)46044</v>
      </c>
      <c r="B354" s="163">
        <v>46044</v>
      </c>
      <c r="C354" s="8">
        <f>IF(BS_CONTROLE[[#This Row],[DATA]]="","",WEEKNUM(BS_CONTROLE[[#This Row],[DATA]]))</f>
        <v>4</v>
      </c>
      <c r="D354" s="51" t="s">
        <v>928</v>
      </c>
      <c r="E354" s="311">
        <v>455</v>
      </c>
      <c r="F354" s="167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9" t="s">
        <v>264</v>
      </c>
      <c r="N354" s="199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94" t="s">
        <v>1284</v>
      </c>
      <c r="W354" s="329" t="s">
        <v>1719</v>
      </c>
      <c r="X354" s="51" t="s">
        <v>972</v>
      </c>
      <c r="Y354" s="153" t="s">
        <v>975</v>
      </c>
      <c r="Z354" s="153"/>
      <c r="AA354" s="143" t="s">
        <v>609</v>
      </c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97" t="str">
        <f>IF(BS_CONTROLE[[#This Row],[Local - Partida]]=0, "-", BS_CONTROLE[[#This Row],[Local - Partida]])</f>
        <v>TCS2</v>
      </c>
      <c r="AL354" s="297" t="str">
        <f>IF(BS_CONTROLE[[#This Row],[Local - Encerramento]]=0, "-", BS_CONTROLE[[#This Row],[Local - Encerramento]])</f>
        <v>-</v>
      </c>
      <c r="AM354" s="297" t="str">
        <f>IF(BS_CONTROLE[[#This Row],[Entre - Estações]]=0, "-", BS_CONTROLE[[#This Row],[Entre - Estações]])</f>
        <v>TCS</v>
      </c>
      <c r="AN354" s="297" t="str">
        <f>IF(BS_CONTROLE[[#This Row],[SB]]=0, "-", BS_CONTROLE[[#This Row],[SB]])</f>
        <v>TCS2</v>
      </c>
      <c r="AO354" s="280">
        <f>IF(BS_CONTROLE[[#This Row],[SUB]]=0, "-", BS_CONTROLE[[#This Row],[SUB]])</f>
        <v>74</v>
      </c>
      <c r="AP354" s="281">
        <f>IF(BS_CONTROLE[[#This Row],[KM - Inicio]]=0, "-", BS_CONTROLE[[#This Row],[KM - Inicio]])</f>
        <v>289.7</v>
      </c>
      <c r="AQ354" s="281" t="str">
        <f>IF(BS_CONTROLE[[#This Row],[KM - Fim]]=0, "-", BS_CONTROLE[[#This Row],[KM - Fim]])</f>
        <v>-</v>
      </c>
      <c r="AR354" s="237">
        <v>0.33611111111111114</v>
      </c>
      <c r="AS354" s="237">
        <v>0.35972222222222222</v>
      </c>
      <c r="AT354" s="237">
        <v>0.46388888888888891</v>
      </c>
      <c r="AU354" s="237"/>
      <c r="AV354" s="237"/>
      <c r="AW354" s="237"/>
      <c r="AX354" s="38"/>
      <c r="AY354" s="310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82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27" t="s">
        <v>1763</v>
      </c>
      <c r="BK354" s="16" t="s">
        <v>1764</v>
      </c>
      <c r="BL354" s="15"/>
      <c r="BM354" s="14" t="s">
        <v>992</v>
      </c>
      <c r="BN354" s="14" t="s">
        <v>1021</v>
      </c>
      <c r="BO354" s="160" t="s">
        <v>1130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20" t="str">
        <f>IF(BN354="","",SUBSTITUTE(BM354," ","")&amp;SUBSTITUTE(BN354," ",""))</f>
        <v>SuperExecução</v>
      </c>
    </row>
    <row r="355" spans="1:72">
      <c r="A355" s="162" t="str">
        <f t="shared" si="64"/>
        <v/>
      </c>
      <c r="B355" s="163"/>
      <c r="C355" s="8" t="str">
        <f>IF(BS_CONTROLE[[#This Row],[DATA]]="","",WEEKNUM(BS_CONTROLE[[#This Row],[DATA]]))</f>
        <v/>
      </c>
      <c r="D355" s="51"/>
      <c r="E355" s="311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329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97" t="str">
        <f>IF(BS_CONTROLE[[#This Row],[Local - Partida]]=0, "-", BS_CONTROLE[[#This Row],[Local - Partida]])</f>
        <v>-</v>
      </c>
      <c r="AL355" s="297" t="str">
        <f>IF(BS_CONTROLE[[#This Row],[Local - Encerramento]]=0, "-", BS_CONTROLE[[#This Row],[Local - Encerramento]])</f>
        <v>-</v>
      </c>
      <c r="AM355" s="297" t="str">
        <f>IF(BS_CONTROLE[[#This Row],[Entre - Estações]]=0, "-", BS_CONTROLE[[#This Row],[Entre - Estações]])</f>
        <v>-</v>
      </c>
      <c r="AN355" s="297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0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1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>IF(BN355="","",SUBSTITUTE(BM355," ","")&amp;SUBSTITUTE(BN355," ",""))</f>
        <v/>
      </c>
    </row>
    <row r="356" spans="1:72">
      <c r="A356" s="162" t="str">
        <f t="shared" si="64"/>
        <v/>
      </c>
      <c r="B356" s="163"/>
      <c r="C356" s="8" t="str">
        <f>IF(BS_CONTROLE[[#This Row],[DATA]]="","",WEEKNUM(BS_CONTROLE[[#This Row],[DATA]]))</f>
        <v/>
      </c>
      <c r="D356" s="51"/>
      <c r="E356" s="311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329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97" t="str">
        <f>IF(BS_CONTROLE[[#This Row],[Local - Partida]]=0, "-", BS_CONTROLE[[#This Row],[Local - Partida]])</f>
        <v>-</v>
      </c>
      <c r="AL356" s="297" t="str">
        <f>IF(BS_CONTROLE[[#This Row],[Local - Encerramento]]=0, "-", BS_CONTROLE[[#This Row],[Local - Encerramento]])</f>
        <v>-</v>
      </c>
      <c r="AM356" s="297" t="str">
        <f>IF(BS_CONTROLE[[#This Row],[Entre - Estações]]=0, "-", BS_CONTROLE[[#This Row],[Entre - Estações]])</f>
        <v>-</v>
      </c>
      <c r="AN356" s="297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0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1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>IF(BN356="","",SUBSTITUTE(BM356," ","")&amp;SUBSTITUTE(BN356," ",""))</f>
        <v/>
      </c>
    </row>
    <row r="357" spans="1:72">
      <c r="A357" s="162" t="str">
        <f t="shared" si="64"/>
        <v/>
      </c>
      <c r="B357" s="163"/>
      <c r="C357" s="8" t="str">
        <f>IF(BS_CONTROLE[[#This Row],[DATA]]="","",WEEKNUM(BS_CONTROLE[[#This Row],[DATA]]))</f>
        <v/>
      </c>
      <c r="D357" s="51"/>
      <c r="E357" s="311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329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97" t="str">
        <f>IF(BS_CONTROLE[[#This Row],[Local - Partida]]=0, "-", BS_CONTROLE[[#This Row],[Local - Partida]])</f>
        <v>-</v>
      </c>
      <c r="AL357" s="297" t="str">
        <f>IF(BS_CONTROLE[[#This Row],[Local - Encerramento]]=0, "-", BS_CONTROLE[[#This Row],[Local - Encerramento]])</f>
        <v>-</v>
      </c>
      <c r="AM357" s="297" t="str">
        <f>IF(BS_CONTROLE[[#This Row],[Entre - Estações]]=0, "-", BS_CONTROLE[[#This Row],[Entre - Estações]])</f>
        <v>-</v>
      </c>
      <c r="AN357" s="297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0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1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>IF(BN357="","",SUBSTITUTE(BM357," ","")&amp;SUBSTITUTE(BN357," ",""))</f>
        <v/>
      </c>
    </row>
    <row r="358" spans="1:72">
      <c r="A358" s="162" t="str">
        <f t="shared" si="64"/>
        <v/>
      </c>
      <c r="B358" s="163"/>
      <c r="C358" s="8" t="str">
        <f>IF(BS_CONTROLE[[#This Row],[DATA]]="","",WEEKNUM(BS_CONTROLE[[#This Row],[DATA]]))</f>
        <v/>
      </c>
      <c r="D358" s="51"/>
      <c r="E358" s="311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329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97" t="str">
        <f>IF(BS_CONTROLE[[#This Row],[Local - Partida]]=0, "-", BS_CONTROLE[[#This Row],[Local - Partida]])</f>
        <v>-</v>
      </c>
      <c r="AL358" s="297" t="str">
        <f>IF(BS_CONTROLE[[#This Row],[Local - Encerramento]]=0, "-", BS_CONTROLE[[#This Row],[Local - Encerramento]])</f>
        <v>-</v>
      </c>
      <c r="AM358" s="297" t="str">
        <f>IF(BS_CONTROLE[[#This Row],[Entre - Estações]]=0, "-", BS_CONTROLE[[#This Row],[Entre - Estações]])</f>
        <v>-</v>
      </c>
      <c r="AN358" s="297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0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1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>IF(BN358="","",SUBSTITUTE(BM358," ","")&amp;SUBSTITUTE(BN358," ",""))</f>
        <v/>
      </c>
    </row>
    <row r="359" spans="1:72">
      <c r="A359" s="162" t="str">
        <f t="shared" si="64"/>
        <v/>
      </c>
      <c r="B359" s="163"/>
      <c r="C359" s="8" t="str">
        <f>IF(BS_CONTROLE[[#This Row],[DATA]]="","",WEEKNUM(BS_CONTROLE[[#This Row],[DATA]]))</f>
        <v/>
      </c>
      <c r="D359" s="51"/>
      <c r="E359" s="312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329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97" t="str">
        <f>IF(BS_CONTROLE[[#This Row],[Local - Partida]]=0, "-", BS_CONTROLE[[#This Row],[Local - Partida]])</f>
        <v>-</v>
      </c>
      <c r="AL359" s="297" t="str">
        <f>IF(BS_CONTROLE[[#This Row],[Local - Encerramento]]=0, "-", BS_CONTROLE[[#This Row],[Local - Encerramento]])</f>
        <v>-</v>
      </c>
      <c r="AM359" s="297" t="str">
        <f>IF(BS_CONTROLE[[#This Row],[Entre - Estações]]=0, "-", BS_CONTROLE[[#This Row],[Entre - Estações]])</f>
        <v>-</v>
      </c>
      <c r="AN359" s="297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0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1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>IF(BN359="","",SUBSTITUTE(BM359," ","")&amp;SUBSTITUTE(BN359," ",""))</f>
        <v/>
      </c>
    </row>
    <row r="360" spans="1:72">
      <c r="A360" s="162" t="str">
        <f t="shared" si="64"/>
        <v>V66</v>
      </c>
      <c r="B360" s="163"/>
      <c r="C360" s="8" t="str">
        <f>IF(BS_CONTROLE[[#This Row],[DATA]]="","",WEEKNUM(BS_CONTROLE[[#This Row],[DATA]]))</f>
        <v/>
      </c>
      <c r="D360" s="51" t="s">
        <v>788</v>
      </c>
      <c r="E360" s="311">
        <v>462</v>
      </c>
      <c r="F360" s="167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9" t="s">
        <v>245</v>
      </c>
      <c r="N360" s="199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84" t="s">
        <v>14</v>
      </c>
      <c r="T360" s="284" t="s">
        <v>185</v>
      </c>
      <c r="U360" s="80" t="s">
        <v>184</v>
      </c>
      <c r="V360" s="294" t="s">
        <v>1321</v>
      </c>
      <c r="W360" s="329" t="s">
        <v>1473</v>
      </c>
      <c r="X360" s="51" t="s">
        <v>972</v>
      </c>
      <c r="Y360" s="153" t="s">
        <v>975</v>
      </c>
      <c r="Z360" s="153"/>
      <c r="AA360" s="143">
        <v>1</v>
      </c>
      <c r="AB360" s="70" t="s">
        <v>964</v>
      </c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97" t="str">
        <f>IF(BS_CONTROLE[[#This Row],[Local - Partida]]=0, "-", BS_CONTROLE[[#This Row],[Local - Partida]])</f>
        <v>TID</v>
      </c>
      <c r="AL360" s="297" t="str">
        <f>IF(BS_CONTROLE[[#This Row],[Local - Encerramento]]=0, "-", BS_CONTROLE[[#This Row],[Local - Encerramento]])</f>
        <v>TID</v>
      </c>
      <c r="AM360" s="297" t="str">
        <f>IF(BS_CONTROLE[[#This Row],[Entre - Estações]]=0, "-", BS_CONTROLE[[#This Row],[Entre - Estações]])</f>
        <v>TCE-TID</v>
      </c>
      <c r="AN360" s="297" t="str">
        <f>IF(BS_CONTROLE[[#This Row],[SB]]=0, "-", BS_CONTROLE[[#This Row],[SB]])</f>
        <v>TCE177</v>
      </c>
      <c r="AO360" s="280">
        <f>IF(BS_CONTROLE[[#This Row],[SUB]]=0, "-", BS_CONTROLE[[#This Row],[SUB]])</f>
        <v>74</v>
      </c>
      <c r="AP360" s="281">
        <f>IF(BS_CONTROLE[[#This Row],[KM - Inicio]]=0, "-", BS_CONTROLE[[#This Row],[KM - Inicio]])</f>
        <v>171.11500000000001</v>
      </c>
      <c r="AQ360" s="281">
        <f>IF(BS_CONTROLE[[#This Row],[KM - Fim]]=0, "-", BS_CONTROLE[[#This Row],[KM - Fim]])</f>
        <v>173.5</v>
      </c>
      <c r="AR360" s="237"/>
      <c r="AS360" s="237"/>
      <c r="AT360" s="237"/>
      <c r="AU360" s="237"/>
      <c r="AV360" s="237"/>
      <c r="AW360" s="237"/>
      <c r="AX360" s="38"/>
      <c r="AY360" s="310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82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27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>IF(BN360="","",SUBSTITUTE(BM360," ","")&amp;SUBSTITUTE(BN360," ",""))</f>
        <v/>
      </c>
    </row>
    <row r="361" spans="1:72">
      <c r="A361" s="162" t="str">
        <f t="shared" si="64"/>
        <v/>
      </c>
      <c r="B361" s="163"/>
      <c r="C361" s="8" t="str">
        <f>IF(BS_CONTROLE[[#This Row],[DATA]]="","",WEEKNUM(BS_CONTROLE[[#This Row],[DATA]]))</f>
        <v/>
      </c>
      <c r="D361" s="51"/>
      <c r="E361" s="311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329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97" t="str">
        <f>IF(BS_CONTROLE[[#This Row],[Local - Partida]]=0, "-", BS_CONTROLE[[#This Row],[Local - Partida]])</f>
        <v>-</v>
      </c>
      <c r="AL361" s="297" t="str">
        <f>IF(BS_CONTROLE[[#This Row],[Local - Encerramento]]=0, "-", BS_CONTROLE[[#This Row],[Local - Encerramento]])</f>
        <v>-</v>
      </c>
      <c r="AM361" s="297" t="str">
        <f>IF(BS_CONTROLE[[#This Row],[Entre - Estações]]=0, "-", BS_CONTROLE[[#This Row],[Entre - Estações]])</f>
        <v>-</v>
      </c>
      <c r="AN361" s="297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0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1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>IF(BN361="","",SUBSTITUTE(BM361," ","")&amp;SUBSTITUTE(BN361," ",""))</f>
        <v/>
      </c>
    </row>
    <row r="362" spans="1:72">
      <c r="A362" s="162" t="str">
        <f t="shared" si="64"/>
        <v/>
      </c>
      <c r="B362" s="163"/>
      <c r="C362" s="8"/>
      <c r="D362" s="51"/>
      <c r="E362" s="311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329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97" t="str">
        <f>IF(BS_CONTROLE[[#This Row],[Local - Partida]]=0, "-", BS_CONTROLE[[#This Row],[Local - Partida]])</f>
        <v>-</v>
      </c>
      <c r="AL362" s="297" t="str">
        <f>IF(BS_CONTROLE[[#This Row],[Local - Encerramento]]=0, "-", BS_CONTROLE[[#This Row],[Local - Encerramento]])</f>
        <v>-</v>
      </c>
      <c r="AM362" s="297" t="str">
        <f>IF(BS_CONTROLE[[#This Row],[Entre - Estações]]=0, "-", BS_CONTROLE[[#This Row],[Entre - Estações]])</f>
        <v>-</v>
      </c>
      <c r="AN362" s="297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0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1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>IF(BN362="","",SUBSTITUTE(BM362," ","")&amp;SUBSTITUTE(BN362," ",""))</f>
        <v/>
      </c>
    </row>
    <row r="363" spans="1:72">
      <c r="A363" s="162" t="str">
        <f>D363&amp;B363</f>
        <v>W5046044</v>
      </c>
      <c r="B363" s="163">
        <v>46044</v>
      </c>
      <c r="C363" s="8">
        <f>IF(BS_CONTROLE[[#This Row],[DATA]]="","",WEEKNUM(BS_CONTROLE[[#This Row],[DATA]]))</f>
        <v>4</v>
      </c>
      <c r="D363" s="51" t="s">
        <v>838</v>
      </c>
      <c r="E363" s="311"/>
      <c r="F363" s="167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9" t="s">
        <v>255</v>
      </c>
      <c r="N363" s="199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84" t="s">
        <v>14</v>
      </c>
      <c r="T363" s="284" t="s">
        <v>185</v>
      </c>
      <c r="U363" s="80" t="s">
        <v>184</v>
      </c>
      <c r="V363" s="294" t="s">
        <v>1321</v>
      </c>
      <c r="W363" s="329" t="s">
        <v>1722</v>
      </c>
      <c r="X363" s="51" t="s">
        <v>972</v>
      </c>
      <c r="Y363" s="153" t="s">
        <v>975</v>
      </c>
      <c r="Z363" s="153"/>
      <c r="AA363" s="143" t="s">
        <v>1655</v>
      </c>
      <c r="AB363" s="70" t="s">
        <v>964</v>
      </c>
      <c r="AC363" s="70"/>
      <c r="AD363" s="168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97" t="str">
        <f>IF(BS_CONTROLE[[#This Row],[Local - Partida]]=0, "-", BS_CONTROLE[[#This Row],[Local - Partida]])</f>
        <v>TCS</v>
      </c>
      <c r="AL363" s="297" t="str">
        <f>IF(BS_CONTROLE[[#This Row],[Local - Encerramento]]=0, "-", BS_CONTROLE[[#This Row],[Local - Encerramento]])</f>
        <v>TCS</v>
      </c>
      <c r="AM363" s="297" t="str">
        <f>IF(BS_CONTROLE[[#This Row],[Entre - Estações]]=0, "-", BS_CONTROLE[[#This Row],[Entre - Estações]])</f>
        <v>TVI-TJA</v>
      </c>
      <c r="AN363" s="297">
        <f>IF(BS_CONTROLE[[#This Row],[SB]]=0, "-", BS_CONTROLE[[#This Row],[SB]])</f>
        <v>239251</v>
      </c>
      <c r="AO363" s="280">
        <f>IF(BS_CONTROLE[[#This Row],[SUB]]=0, "-", BS_CONTROLE[[#This Row],[SUB]])</f>
        <v>74</v>
      </c>
      <c r="AP363" s="281">
        <f>IF(BS_CONTROLE[[#This Row],[KM - Inicio]]=0, "-", BS_CONTROLE[[#This Row],[KM - Inicio]])</f>
        <v>249.5</v>
      </c>
      <c r="AQ363" s="281">
        <f>IF(BS_CONTROLE[[#This Row],[KM - Fim]]=0, "-", BS_CONTROLE[[#This Row],[KM - Fim]])</f>
        <v>249</v>
      </c>
      <c r="AR363" s="237">
        <v>0.44513888888888886</v>
      </c>
      <c r="AS363" s="237">
        <v>0.55208333333333337</v>
      </c>
      <c r="AT363" s="237">
        <v>0.67777777777777781</v>
      </c>
      <c r="AU363" s="237"/>
      <c r="AV363" s="237"/>
      <c r="AW363" s="237"/>
      <c r="AX363" s="38"/>
      <c r="AY363" s="310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82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27" t="s">
        <v>1765</v>
      </c>
      <c r="BK363" s="16" t="s">
        <v>1766</v>
      </c>
      <c r="BL363" s="15"/>
      <c r="BM363" s="14" t="s">
        <v>996</v>
      </c>
      <c r="BN363" s="14" t="s">
        <v>996</v>
      </c>
      <c r="BO363" s="160" t="s">
        <v>996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20" t="str">
        <f>IF(BN363="","",SUBSTITUTE(BM363," ","")&amp;SUBSTITUTE(BN363," ",""))</f>
        <v>OKOK</v>
      </c>
    </row>
    <row r="364" spans="1:72" ht="34.5">
      <c r="A364" s="162" t="str">
        <f t="shared" si="64"/>
        <v>W9446044</v>
      </c>
      <c r="B364" s="163">
        <v>46044</v>
      </c>
      <c r="C364" s="8">
        <f>IF(BS_CONTROLE[[#This Row],[DATA]]="","",WEEKNUM(BS_CONTROLE[[#This Row],[DATA]]))</f>
        <v>4</v>
      </c>
      <c r="D364" s="51" t="s">
        <v>856</v>
      </c>
      <c r="E364" s="311">
        <v>465</v>
      </c>
      <c r="F364" s="167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94" t="s">
        <v>1382</v>
      </c>
      <c r="W364" s="329" t="s">
        <v>1767</v>
      </c>
      <c r="X364" s="51" t="s">
        <v>972</v>
      </c>
      <c r="Y364" s="153" t="s">
        <v>975</v>
      </c>
      <c r="Z364" s="153"/>
      <c r="AA364" s="143">
        <v>1</v>
      </c>
      <c r="AB364" s="70" t="s">
        <v>964</v>
      </c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97" t="str">
        <f>IF(BS_CONTROLE[[#This Row],[Local - Partida]]=0, "-", BS_CONTROLE[[#This Row],[Local - Partida]])</f>
        <v>PPR</v>
      </c>
      <c r="AL364" s="297" t="str">
        <f>IF(BS_CONTROLE[[#This Row],[Local - Encerramento]]=0, "-", BS_CONTROLE[[#This Row],[Local - Encerramento]])</f>
        <v>PIT</v>
      </c>
      <c r="AM364" s="297" t="str">
        <f>IF(BS_CONTROLE[[#This Row],[Entre - Estações]]=0, "-", BS_CONTROLE[[#This Row],[Entre - Estações]])</f>
        <v>PPR-PIT</v>
      </c>
      <c r="AN364" s="297" t="str">
        <f>IF(BS_CONTROLE[[#This Row],[SB]]=0, "-", BS_CONTROLE[[#This Row],[SB]])</f>
        <v>K18PPR</v>
      </c>
      <c r="AO364" s="280">
        <f>IF(BS_CONTROLE[[#This Row],[SUB]]=0, "-", BS_CONTROLE[[#This Row],[SUB]])</f>
        <v>103</v>
      </c>
      <c r="AP364" s="281">
        <f>IF(BS_CONTROLE[[#This Row],[KM - Inicio]]=0, "-", BS_CONTROLE[[#This Row],[KM - Inicio]])</f>
        <v>2017</v>
      </c>
      <c r="AQ364" s="281" t="str">
        <f>IF(BS_CONTROLE[[#This Row],[KM - Fim]]=0, "-", BS_CONTROLE[[#This Row],[KM - Fim]])</f>
        <v>-</v>
      </c>
      <c r="AR364" s="237">
        <v>0</v>
      </c>
      <c r="AS364" s="237">
        <v>0</v>
      </c>
      <c r="AT364" s="237">
        <v>0</v>
      </c>
      <c r="AU364" s="237"/>
      <c r="AV364" s="237"/>
      <c r="AW364" s="237"/>
      <c r="AX364" s="38"/>
      <c r="AY364" s="310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82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27" t="s">
        <v>1768</v>
      </c>
      <c r="BK364" s="327" t="s">
        <v>1769</v>
      </c>
      <c r="BL364" s="15"/>
      <c r="BM364" s="14" t="s">
        <v>987</v>
      </c>
      <c r="BN364" s="14" t="s">
        <v>1007</v>
      </c>
      <c r="BO364" s="160" t="s">
        <v>1074</v>
      </c>
      <c r="BP364" s="327" t="s">
        <v>1769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0" t="str">
        <f>IF(BN364="","",SUBSTITUTE(BM364," ","")&amp;SUBSTITUTE(BN364," ",""))</f>
        <v>MecânicaLocomotiva</v>
      </c>
    </row>
    <row r="365" spans="1:72">
      <c r="A365" s="162" t="str">
        <f t="shared" si="64"/>
        <v/>
      </c>
      <c r="B365" s="163"/>
      <c r="C365" s="8"/>
      <c r="D365" s="51"/>
      <c r="E365" s="311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329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97" t="str">
        <f>IF(BS_CONTROLE[[#This Row],[Local - Partida]]=0, "-", BS_CONTROLE[[#This Row],[Local - Partida]])</f>
        <v>-</v>
      </c>
      <c r="AL365" s="297" t="str">
        <f>IF(BS_CONTROLE[[#This Row],[Local - Encerramento]]=0, "-", BS_CONTROLE[[#This Row],[Local - Encerramento]])</f>
        <v>-</v>
      </c>
      <c r="AM365" s="297" t="str">
        <f>IF(BS_CONTROLE[[#This Row],[Entre - Estações]]=0, "-", BS_CONTROLE[[#This Row],[Entre - Estações]])</f>
        <v>-</v>
      </c>
      <c r="AN365" s="297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0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1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>IF(BN365="","",SUBSTITUTE(BM365," ","")&amp;SUBSTITUTE(BN365," ",""))</f>
        <v/>
      </c>
    </row>
    <row r="366" spans="1:72">
      <c r="A366" s="162" t="str">
        <f t="shared" si="64"/>
        <v>A7146044</v>
      </c>
      <c r="B366" s="163">
        <v>46044</v>
      </c>
      <c r="C366" s="8">
        <f>IF(BS_CONTROLE[[#This Row],[DATA]]="","",WEEKNUM(BS_CONTROLE[[#This Row],[DATA]]))</f>
        <v>4</v>
      </c>
      <c r="D366" s="51" t="s">
        <v>723</v>
      </c>
      <c r="E366" s="311">
        <v>467</v>
      </c>
      <c r="F366" s="167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9" t="s">
        <v>300</v>
      </c>
      <c r="N366" s="199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94" t="s">
        <v>1583</v>
      </c>
      <c r="W366" s="329" t="s">
        <v>1737</v>
      </c>
      <c r="X366" s="51" t="s">
        <v>972</v>
      </c>
      <c r="Y366" s="153" t="s">
        <v>975</v>
      </c>
      <c r="Z366" s="153"/>
      <c r="AA366" s="143">
        <v>1</v>
      </c>
      <c r="AB366" s="70" t="s">
        <v>964</v>
      </c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97" t="str">
        <f>IF(BS_CONTROLE[[#This Row],[Local - Partida]]=0, "-", BS_CONTROLE[[#This Row],[Local - Partida]])</f>
        <v>PARPPG</v>
      </c>
      <c r="AL366" s="297" t="str">
        <f>IF(BS_CONTROLE[[#This Row],[Local - Encerramento]]=0, "-", BS_CONTROLE[[#This Row],[Local - Encerramento]])</f>
        <v>-</v>
      </c>
      <c r="AM366" s="297" t="str">
        <f>IF(BS_CONTROLE[[#This Row],[Entre - Estações]]=0, "-", BS_CONTROLE[[#This Row],[Entre - Estações]])</f>
        <v>PAR-PPG</v>
      </c>
      <c r="AN366" s="297" t="str">
        <f>IF(BS_CONTROLE[[#This Row],[SB]]=0, "-", BS_CONTROLE[[#This Row],[SB]])</f>
        <v>PARPPG</v>
      </c>
      <c r="AO366" s="280">
        <f>IF(BS_CONTROLE[[#This Row],[SUB]]=0, "-", BS_CONTROLE[[#This Row],[SUB]])</f>
        <v>103</v>
      </c>
      <c r="AP366" s="281">
        <f>IF(BS_CONTROLE[[#This Row],[KM - Inicio]]=0, "-", BS_CONTROLE[[#This Row],[KM - Inicio]])</f>
        <v>1701.5</v>
      </c>
      <c r="AQ366" s="281">
        <f>IF(BS_CONTROLE[[#This Row],[KM - Fim]]=0, "-", BS_CONTROLE[[#This Row],[KM - Fim]])</f>
        <v>1688</v>
      </c>
      <c r="AR366" s="237">
        <v>0.34305555555555556</v>
      </c>
      <c r="AS366" s="237">
        <v>0</v>
      </c>
      <c r="AT366" s="237">
        <v>4.1666666666666664E-2</v>
      </c>
      <c r="AU366" s="237"/>
      <c r="AV366" s="237"/>
      <c r="AW366" s="237"/>
      <c r="AX366" s="38"/>
      <c r="AY366" s="310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82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27" t="s">
        <v>1770</v>
      </c>
      <c r="BK366" s="327" t="s">
        <v>1770</v>
      </c>
      <c r="BL366" s="15"/>
      <c r="BM366" s="14" t="s">
        <v>996</v>
      </c>
      <c r="BN366" s="14" t="s">
        <v>996</v>
      </c>
      <c r="BO366" s="160" t="s">
        <v>996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20" t="str">
        <f>IF(BN366="","",SUBSTITUTE(BM366," ","")&amp;SUBSTITUTE(BN366," ",""))</f>
        <v>OKOK</v>
      </c>
    </row>
    <row r="367" spans="1:72">
      <c r="A367" s="162" t="str">
        <f t="shared" si="64"/>
        <v>A1046044</v>
      </c>
      <c r="B367" s="163">
        <v>46044</v>
      </c>
      <c r="C367" s="8">
        <f>IF(BS_CONTROLE[[#This Row],[DATA]]="","",WEEKNUM(BS_CONTROLE[[#This Row],[DATA]]))</f>
        <v>4</v>
      </c>
      <c r="D367" s="51" t="s">
        <v>676</v>
      </c>
      <c r="E367" s="311">
        <v>468</v>
      </c>
      <c r="F367" s="167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94" t="s">
        <v>1703</v>
      </c>
      <c r="W367" s="329" t="s">
        <v>1309</v>
      </c>
      <c r="X367" s="51" t="s">
        <v>972</v>
      </c>
      <c r="Y367" s="153" t="s">
        <v>975</v>
      </c>
      <c r="Z367" s="153"/>
      <c r="AA367" s="143">
        <v>1</v>
      </c>
      <c r="AB367" s="70" t="s">
        <v>964</v>
      </c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97" t="str">
        <f>IF(BS_CONTROLE[[#This Row],[Local - Partida]]=0, "-", BS_CONTROLE[[#This Row],[Local - Partida]])</f>
        <v>PNN2</v>
      </c>
      <c r="AL367" s="297" t="str">
        <f>IF(BS_CONTROLE[[#This Row],[Local - Encerramento]]=0, "-", BS_CONTROLE[[#This Row],[Local - Encerramento]])</f>
        <v>PNN2</v>
      </c>
      <c r="AM367" s="297" t="str">
        <f>IF(BS_CONTROLE[[#This Row],[Entre - Estações]]=0, "-", BS_CONTROLE[[#This Row],[Entre - Estações]])</f>
        <v>PNN-PCB</v>
      </c>
      <c r="AN367" s="297" t="str">
        <f>IF(BS_CONTROLE[[#This Row],[SB]]=0, "-", BS_CONTROLE[[#This Row],[SB]])</f>
        <v>PNNPCB</v>
      </c>
      <c r="AO367" s="280">
        <f>IF(BS_CONTROLE[[#This Row],[SUB]]=0, "-", BS_CONTROLE[[#This Row],[SUB]])</f>
        <v>101</v>
      </c>
      <c r="AP367" s="281">
        <f>IF(BS_CONTROLE[[#This Row],[KM - Inicio]]=0, "-", BS_CONTROLE[[#This Row],[KM - Inicio]])</f>
        <v>831.38699999999994</v>
      </c>
      <c r="AQ367" s="281" t="str">
        <f>IF(BS_CONTROLE[[#This Row],[KM - Fim]]=0, "-", BS_CONTROLE[[#This Row],[KM - Fim]])</f>
        <v>-</v>
      </c>
      <c r="AR367" s="237">
        <v>0.39097222222222222</v>
      </c>
      <c r="AS367" s="237">
        <v>0.39583333333333331</v>
      </c>
      <c r="AT367" s="237">
        <v>0.64583333333333337</v>
      </c>
      <c r="AU367" s="237"/>
      <c r="AV367" s="237"/>
      <c r="AW367" s="237"/>
      <c r="AX367" s="38"/>
      <c r="AY367" s="310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82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27" t="s">
        <v>1771</v>
      </c>
      <c r="BK367" s="327" t="s">
        <v>1771</v>
      </c>
      <c r="BL367" s="15"/>
      <c r="BM367" s="14" t="s">
        <v>996</v>
      </c>
      <c r="BN367" s="14" t="s">
        <v>996</v>
      </c>
      <c r="BO367" s="160" t="s">
        <v>996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20" t="str">
        <f>IF(BN367="","",SUBSTITUTE(BM367," ","")&amp;SUBSTITUTE(BN367," ",""))</f>
        <v>OKOK</v>
      </c>
    </row>
    <row r="368" spans="1:72">
      <c r="A368" s="162" t="str">
        <f t="shared" si="64"/>
        <v>E1446044</v>
      </c>
      <c r="B368" s="163">
        <v>46044</v>
      </c>
      <c r="C368" s="8"/>
      <c r="D368" s="51" t="s">
        <v>748</v>
      </c>
      <c r="E368" s="311">
        <v>469</v>
      </c>
      <c r="F368" s="167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94" t="s">
        <v>1443</v>
      </c>
      <c r="W368" s="329" t="s">
        <v>1772</v>
      </c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97" t="str">
        <f>IF(BS_CONTROLE[[#This Row],[Local - Partida]]=0, "-", BS_CONTROLE[[#This Row],[Local - Partida]])</f>
        <v>POV</v>
      </c>
      <c r="AL368" s="297" t="str">
        <f>IF(BS_CONTROLE[[#This Row],[Local - Encerramento]]=0, "-", BS_CONTROLE[[#This Row],[Local - Encerramento]])</f>
        <v>PUR</v>
      </c>
      <c r="AM368" s="297" t="str">
        <f>IF(BS_CONTROLE[[#This Row],[Entre - Estações]]=0, "-", BS_CONTROLE[[#This Row],[Entre - Estações]])</f>
        <v>POV-PJA</v>
      </c>
      <c r="AN368" s="297" t="str">
        <f>IF(BS_CONTROLE[[#This Row],[SB]]=0, "-", BS_CONTROLE[[#This Row],[SB]])</f>
        <v>POVPJA</v>
      </c>
      <c r="AO368" s="280">
        <f>IF(BS_CONTROLE[[#This Row],[SUB]]=0, "-", BS_CONTROLE[[#This Row],[SUB]])</f>
        <v>101</v>
      </c>
      <c r="AP368" s="281">
        <f>IF(BS_CONTROLE[[#This Row],[KM - Inicio]]=0, "-", BS_CONTROLE[[#This Row],[KM - Inicio]])</f>
        <v>1524</v>
      </c>
      <c r="AQ368" s="281">
        <f>IF(BS_CONTROLE[[#This Row],[KM - Fim]]=0, "-", BS_CONTROLE[[#This Row],[KM - Fim]])</f>
        <v>1290</v>
      </c>
      <c r="AR368" s="237">
        <v>0.64166666666666672</v>
      </c>
      <c r="AS368" s="237">
        <v>0</v>
      </c>
      <c r="AT368" s="237">
        <v>4.1666666666666664E-2</v>
      </c>
      <c r="AU368" s="237"/>
      <c r="AV368" s="237"/>
      <c r="AW368" s="237"/>
      <c r="AX368" s="38"/>
      <c r="AY368" s="310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82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27" t="s">
        <v>1773</v>
      </c>
      <c r="BK368" s="327" t="s">
        <v>1774</v>
      </c>
      <c r="BL368" s="15"/>
      <c r="BM368" s="14" t="s">
        <v>996</v>
      </c>
      <c r="BN368" s="14" t="s">
        <v>996</v>
      </c>
      <c r="BO368" s="14" t="s">
        <v>996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20" t="str">
        <f>IF(BN368="","",SUBSTITUTE(BM368," ","")&amp;SUBSTITUTE(BN368," ",""))</f>
        <v>OKOK</v>
      </c>
    </row>
    <row r="369" spans="1:72">
      <c r="A369" s="162" t="str">
        <f t="shared" si="64"/>
        <v>A8846044</v>
      </c>
      <c r="B369" s="163">
        <v>46044</v>
      </c>
      <c r="C369" s="8">
        <f>IF(BS_CONTROLE[[#This Row],[DATA]]="","",WEEKNUM(BS_CONTROLE[[#This Row],[DATA]]))</f>
        <v>4</v>
      </c>
      <c r="D369" s="51" t="s">
        <v>742</v>
      </c>
      <c r="E369" s="311">
        <v>470</v>
      </c>
      <c r="F369" s="167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1557</v>
      </c>
      <c r="J369" s="37">
        <v>78</v>
      </c>
      <c r="K369" s="37">
        <v>189.45500000000001</v>
      </c>
      <c r="L369" s="83" t="s">
        <v>609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94" t="s">
        <v>1611</v>
      </c>
      <c r="W369" s="329" t="s">
        <v>1775</v>
      </c>
      <c r="X369" s="51" t="s">
        <v>972</v>
      </c>
      <c r="Y369" s="153" t="s">
        <v>975</v>
      </c>
      <c r="Z369" s="153"/>
      <c r="AA369" s="143">
        <v>1</v>
      </c>
      <c r="AB369" s="70" t="s">
        <v>964</v>
      </c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97" t="str">
        <f>IF(BS_CONTROLE[[#This Row],[Local - Partida]]=0, "-", BS_CONTROLE[[#This Row],[Local - Partida]])</f>
        <v>ZFH2</v>
      </c>
      <c r="AL369" s="297" t="str">
        <f>IF(BS_CONTROLE[[#This Row],[Local - Encerramento]]=0, "-", BS_CONTROLE[[#This Row],[Local - Encerramento]])</f>
        <v>ZIQ</v>
      </c>
      <c r="AM369" s="297" t="str">
        <f>IF(BS_CONTROLE[[#This Row],[Entre - Estações]]=0, "-", BS_CONTROLE[[#This Row],[Entre - Estações]])</f>
        <v>ZQY-ZFH</v>
      </c>
      <c r="AN369" s="297" t="str">
        <f>IF(BS_CONTROLE[[#This Row],[SB]]=0, "-", BS_CONTROLE[[#This Row],[SB]])</f>
        <v>ZQYZFH</v>
      </c>
      <c r="AO369" s="280">
        <f>IF(BS_CONTROLE[[#This Row],[SUB]]=0, "-", BS_CONTROLE[[#This Row],[SUB]])</f>
        <v>78</v>
      </c>
      <c r="AP369" s="281">
        <f>IF(BS_CONTROLE[[#This Row],[KM - Inicio]]=0, "-", BS_CONTROLE[[#This Row],[KM - Inicio]])</f>
        <v>189.45500000000001</v>
      </c>
      <c r="AQ369" s="281" t="str">
        <f>IF(BS_CONTROLE[[#This Row],[KM - Fim]]=0, "-", BS_CONTROLE[[#This Row],[KM - Fim]])</f>
        <v>-</v>
      </c>
      <c r="AR369" s="237">
        <v>0</v>
      </c>
      <c r="AS369" s="237">
        <v>0</v>
      </c>
      <c r="AT369" s="237">
        <v>0</v>
      </c>
      <c r="AU369" s="237"/>
      <c r="AV369" s="237"/>
      <c r="AW369" s="237"/>
      <c r="AX369" s="38"/>
      <c r="AY369" s="310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82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27" t="s">
        <v>1776</v>
      </c>
      <c r="BK369" s="327" t="s">
        <v>1776</v>
      </c>
      <c r="BL369" s="15"/>
      <c r="BM369" s="14" t="s">
        <v>988</v>
      </c>
      <c r="BN369" s="14" t="s">
        <v>1018</v>
      </c>
      <c r="BO369" s="160" t="s">
        <v>1096</v>
      </c>
      <c r="BP369" s="327" t="s">
        <v>1776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0" t="str">
        <f>IF(BN369="","",SUBSTITUTE(BM369," ","")&amp;SUBSTITUTE(BN369," ",""))</f>
        <v>MecanizaçãoAtivos</v>
      </c>
    </row>
    <row r="370" spans="1:72">
      <c r="A370" s="162" t="str">
        <f t="shared" si="64"/>
        <v/>
      </c>
      <c r="B370" s="163"/>
      <c r="C370" s="8" t="str">
        <f>IF(BS_CONTROLE[[#This Row],[DATA]]="","",WEEKNUM(BS_CONTROLE[[#This Row],[DATA]]))</f>
        <v/>
      </c>
      <c r="D370" s="51"/>
      <c r="E370" s="311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329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97" t="str">
        <f>IF(BS_CONTROLE[[#This Row],[Local - Partida]]=0, "-", BS_CONTROLE[[#This Row],[Local - Partida]])</f>
        <v>-</v>
      </c>
      <c r="AL370" s="297" t="str">
        <f>IF(BS_CONTROLE[[#This Row],[Local - Encerramento]]=0, "-", BS_CONTROLE[[#This Row],[Local - Encerramento]])</f>
        <v>-</v>
      </c>
      <c r="AM370" s="297" t="str">
        <f>IF(BS_CONTROLE[[#This Row],[Entre - Estações]]=0, "-", BS_CONTROLE[[#This Row],[Entre - Estações]])</f>
        <v>-</v>
      </c>
      <c r="AN370" s="297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0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1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>IF(BN370="","",SUBSTITUTE(BM370," ","")&amp;SUBSTITUTE(BN370," ",""))</f>
        <v/>
      </c>
    </row>
    <row r="371" spans="1:72">
      <c r="A371" s="162" t="str">
        <f t="shared" si="64"/>
        <v/>
      </c>
      <c r="B371" s="163"/>
      <c r="C371" s="8" t="str">
        <f>IF(BS_CONTROLE[[#This Row],[DATA]]="","",WEEKNUM(BS_CONTROLE[[#This Row],[DATA]]))</f>
        <v/>
      </c>
      <c r="D371" s="51"/>
      <c r="E371" s="311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329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97" t="str">
        <f>IF(BS_CONTROLE[[#This Row],[Local - Partida]]=0, "-", BS_CONTROLE[[#This Row],[Local - Partida]])</f>
        <v>-</v>
      </c>
      <c r="AL371" s="297" t="str">
        <f>IF(BS_CONTROLE[[#This Row],[Local - Encerramento]]=0, "-", BS_CONTROLE[[#This Row],[Local - Encerramento]])</f>
        <v>-</v>
      </c>
      <c r="AM371" s="297" t="str">
        <f>IF(BS_CONTROLE[[#This Row],[Entre - Estações]]=0, "-", BS_CONTROLE[[#This Row],[Entre - Estações]])</f>
        <v>-</v>
      </c>
      <c r="AN371" s="297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0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1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>IF(BN371="","",SUBSTITUTE(BM371," ","")&amp;SUBSTITUTE(BN371," ",""))</f>
        <v/>
      </c>
    </row>
    <row r="372" spans="1:72">
      <c r="A372" s="162" t="str">
        <f t="shared" si="64"/>
        <v/>
      </c>
      <c r="B372" s="163"/>
      <c r="C372" s="8" t="str">
        <f>IF(BS_CONTROLE[[#This Row],[DATA]]="","",WEEKNUM(BS_CONTROLE[[#This Row],[DATA]]))</f>
        <v/>
      </c>
      <c r="D372" s="51"/>
      <c r="E372" s="312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329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97" t="str">
        <f>IF(BS_CONTROLE[[#This Row],[Local - Partida]]=0, "-", BS_CONTROLE[[#This Row],[Local - Partida]])</f>
        <v>-</v>
      </c>
      <c r="AL372" s="297" t="str">
        <f>IF(BS_CONTROLE[[#This Row],[Local - Encerramento]]=0, "-", BS_CONTROLE[[#This Row],[Local - Encerramento]])</f>
        <v>-</v>
      </c>
      <c r="AM372" s="297" t="str">
        <f>IF(BS_CONTROLE[[#This Row],[Entre - Estações]]=0, "-", BS_CONTROLE[[#This Row],[Entre - Estações]])</f>
        <v>-</v>
      </c>
      <c r="AN372" s="297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0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1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>IF(BN372="","",SUBSTITUTE(BM372," ","")&amp;SUBSTITUTE(BN372," ",""))</f>
        <v/>
      </c>
    </row>
    <row r="373" spans="1:72">
      <c r="A373" s="162" t="str">
        <f t="shared" si="64"/>
        <v>V8646045</v>
      </c>
      <c r="B373" s="163">
        <v>46045</v>
      </c>
      <c r="C373" s="8">
        <f>IF(BS_CONTROLE[[#This Row],[DATA]]="","",WEEKNUM(BS_CONTROLE[[#This Row],[DATA]]))</f>
        <v>4</v>
      </c>
      <c r="D373" s="51" t="s">
        <v>813</v>
      </c>
      <c r="E373" s="311">
        <v>474</v>
      </c>
      <c r="F373" s="167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/>
      <c r="Q373" s="83"/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94" t="s">
        <v>1262</v>
      </c>
      <c r="W373" s="329" t="s">
        <v>1229</v>
      </c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97" t="str">
        <f>IF(BS_CONTROLE[[#This Row],[Local - Partida]]=0, "-", BS_CONTROLE[[#This Row],[Local - Partida]])</f>
        <v>TIQ</v>
      </c>
      <c r="AL373" s="297" t="str">
        <f>IF(BS_CONTROLE[[#This Row],[Local - Encerramento]]=0, "-", BS_CONTROLE[[#This Row],[Local - Encerramento]])</f>
        <v>TSF</v>
      </c>
      <c r="AM373" s="297" t="str">
        <f>IF(BS_CONTROLE[[#This Row],[Entre - Estações]]=0, "-", BS_CONTROLE[[#This Row],[Entre - Estações]])</f>
        <v>TAL-TSF</v>
      </c>
      <c r="AN373" s="297" t="str">
        <f>IF(BS_CONTROLE[[#This Row],[SB]]=0, "-", BS_CONTROLE[[#This Row],[SB]])</f>
        <v>710TSF</v>
      </c>
      <c r="AO373" s="280">
        <f>IF(BS_CONTROLE[[#This Row],[SUB]]=0, "-", BS_CONTROLE[[#This Row],[SUB]])</f>
        <v>98</v>
      </c>
      <c r="AP373" s="281">
        <f>IF(BS_CONTROLE[[#This Row],[KM - Inicio]]=0, "-", BS_CONTROLE[[#This Row],[KM - Inicio]])</f>
        <v>712.75</v>
      </c>
      <c r="AQ373" s="281">
        <f>IF(BS_CONTROLE[[#This Row],[KM - Fim]]=0, "-", BS_CONTROLE[[#This Row],[KM - Fim]])</f>
        <v>716</v>
      </c>
      <c r="AR373" s="237">
        <v>0.36527777777777776</v>
      </c>
      <c r="AS373" s="237"/>
      <c r="AT373" s="237"/>
      <c r="AU373" s="237"/>
      <c r="AV373" s="237"/>
      <c r="AW373" s="237"/>
      <c r="AX373" s="38"/>
      <c r="AY373" s="310">
        <f>IF(D373="","*",IFERROR(IF(ISODD(COUNT(AS373:AX373)),"ERRO",SUM((AT373-AS373),(AV373-AU373),(AX373-AW373))),"ERRO"))</f>
        <v>0</v>
      </c>
      <c r="AZ373" s="13"/>
      <c r="BA373" s="71"/>
      <c r="BB373" s="10" t="str">
        <f>IFERROR(_xlfn.XLOOKUP(AI373, BS_ATIVIDADE[ATIVIDADE],BS_ATIVIDADE[UNIDADE] ), "*")</f>
        <v>M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82" t="str">
        <f>IF(BS_CONTROLE[[#This Row],[Responsavel pelo boletim]]=0, "-", BS_CONTROLE[[#This Row],[Responsavel pelo boletim]])</f>
        <v>Saulo</v>
      </c>
      <c r="BG373" s="15"/>
      <c r="BH373" s="16">
        <v>1</v>
      </c>
      <c r="BI373" s="16"/>
      <c r="BJ373" s="327" t="s">
        <v>1777</v>
      </c>
      <c r="BK373" s="16" t="s">
        <v>1778</v>
      </c>
      <c r="BL373" s="15"/>
      <c r="BM373" s="14"/>
      <c r="BN373" s="14"/>
      <c r="BO373" s="160"/>
      <c r="BP373" s="17"/>
      <c r="BQ373" s="12" t="e">
        <f>IF(AND(BR373&lt;1,BS373&lt;1),"Produção e Intervalo",IF(BR373&lt;1,"Intervalo",IF(BS373&lt;1,"Produção","Aderente")))</f>
        <v>#DIV/0!</v>
      </c>
      <c r="BR373" s="18" t="e">
        <f>IF(OR(B373="",F373=""),"*",AY373/P373)</f>
        <v>#DIV/0!</v>
      </c>
      <c r="BS373" s="18" t="e">
        <f>IF(OR(B373="",F373=""),"*",BA373/Q373)</f>
        <v>#DIV/0!</v>
      </c>
      <c r="BT373" s="220" t="str">
        <f>IF(BN373="","",SUBSTITUTE(BM373," ","")&amp;SUBSTITUTE(BN373," ",""))</f>
        <v/>
      </c>
    </row>
    <row r="374" spans="1:72">
      <c r="A374" s="162" t="str">
        <f t="shared" si="64"/>
        <v>A6046045</v>
      </c>
      <c r="B374" s="163">
        <v>46045</v>
      </c>
      <c r="C374" s="8">
        <f>IF(BS_CONTROLE[[#This Row],[DATA]]="","",WEEKNUM(BS_CONTROLE[[#This Row],[DATA]]))</f>
        <v>4</v>
      </c>
      <c r="D374" s="51" t="s">
        <v>705</v>
      </c>
      <c r="E374" s="311">
        <v>475</v>
      </c>
      <c r="F374" s="167" t="s">
        <v>631</v>
      </c>
      <c r="G374" s="9" t="str">
        <f>IF(D374="","*",VLOOKUP(F374,BS_ATIVIDADE[#All],3,FALSE))</f>
        <v>DETECÇÃO</v>
      </c>
      <c r="H374" s="142" t="s">
        <v>1779</v>
      </c>
      <c r="I374" s="142" t="s">
        <v>66</v>
      </c>
      <c r="J374" s="37">
        <v>98</v>
      </c>
      <c r="K374" s="37">
        <v>751.9</v>
      </c>
      <c r="L374" s="83">
        <v>688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94" t="s">
        <v>1780</v>
      </c>
      <c r="W374" s="329" t="s">
        <v>1290</v>
      </c>
      <c r="X374" s="51" t="s">
        <v>972</v>
      </c>
      <c r="Y374" s="153" t="s">
        <v>975</v>
      </c>
      <c r="Z374" s="153"/>
      <c r="AA374" s="143">
        <v>1</v>
      </c>
      <c r="AB374" s="70" t="s">
        <v>964</v>
      </c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97" t="str">
        <f>IF(BS_CONTROLE[[#This Row],[Local - Partida]]=0, "-", BS_CONTROLE[[#This Row],[Local - Partida]])</f>
        <v>TEX</v>
      </c>
      <c r="AL374" s="297" t="str">
        <f>IF(BS_CONTROLE[[#This Row],[Local - Encerramento]]=0, "-", BS_CONTROLE[[#This Row],[Local - Encerramento]])</f>
        <v>TAL</v>
      </c>
      <c r="AM374" s="297" t="str">
        <f>IF(BS_CONTROLE[[#This Row],[Entre - Estações]]=0, "-", BS_CONTROLE[[#This Row],[Entre - Estações]])</f>
        <v>TSF-TRO</v>
      </c>
      <c r="AN374" s="297" t="str">
        <f>IF(BS_CONTROLE[[#This Row],[SB]]=0, "-", BS_CONTROLE[[#This Row],[SB]])</f>
        <v>TEX1</v>
      </c>
      <c r="AO374" s="280">
        <f>IF(BS_CONTROLE[[#This Row],[SUB]]=0, "-", BS_CONTROLE[[#This Row],[SUB]])</f>
        <v>98</v>
      </c>
      <c r="AP374" s="281">
        <f>IF(BS_CONTROLE[[#This Row],[KM - Inicio]]=0, "-", BS_CONTROLE[[#This Row],[KM - Inicio]])</f>
        <v>751.9</v>
      </c>
      <c r="AQ374" s="281">
        <f>IF(BS_CONTROLE[[#This Row],[KM - Fim]]=0, "-", BS_CONTROLE[[#This Row],[KM - Fim]])</f>
        <v>688</v>
      </c>
      <c r="AR374" s="237">
        <v>0</v>
      </c>
      <c r="AS374" s="237">
        <v>0</v>
      </c>
      <c r="AT374" s="237">
        <v>0</v>
      </c>
      <c r="AU374" s="237"/>
      <c r="AV374" s="237"/>
      <c r="AW374" s="237"/>
      <c r="AX374" s="38"/>
      <c r="AY374" s="310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82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27" t="s">
        <v>1781</v>
      </c>
      <c r="BK374" s="327" t="s">
        <v>1781</v>
      </c>
      <c r="BL374" s="15"/>
      <c r="BM374" s="14" t="s">
        <v>999</v>
      </c>
      <c r="BN374" s="14" t="s">
        <v>1008</v>
      </c>
      <c r="BO374" s="160" t="s">
        <v>1090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20" t="str">
        <f>IF(BN374="","",SUBSTITUTE(BM374," ","")&amp;SUBSTITUTE(BN374," ",""))</f>
        <v>ConfiabilidadeOperação</v>
      </c>
    </row>
    <row r="375" spans="1:72">
      <c r="A375" s="162" t="str">
        <f t="shared" si="64"/>
        <v>W7046045</v>
      </c>
      <c r="B375" s="163">
        <v>46045</v>
      </c>
      <c r="C375" s="8">
        <f>IF(BS_CONTROLE[[#This Row],[DATA]]="","",WEEKNUM(BS_CONTROLE[[#This Row],[DATA]]))</f>
        <v>4</v>
      </c>
      <c r="D375" s="51" t="s">
        <v>847</v>
      </c>
      <c r="E375" s="311">
        <v>476</v>
      </c>
      <c r="F375" s="167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94" t="s">
        <v>1337</v>
      </c>
      <c r="W375" s="329" t="s">
        <v>1782</v>
      </c>
      <c r="X375" s="51" t="s">
        <v>972</v>
      </c>
      <c r="Y375" s="153" t="s">
        <v>975</v>
      </c>
      <c r="Z375" s="153"/>
      <c r="AA375" s="143">
        <v>2</v>
      </c>
      <c r="AB375" s="70" t="s">
        <v>969</v>
      </c>
      <c r="AC375" s="70"/>
      <c r="AD375" s="168">
        <v>0.29166666666666669</v>
      </c>
      <c r="AE375" s="83"/>
      <c r="AF375" s="83"/>
      <c r="AG375" s="83"/>
      <c r="AH375" s="48"/>
      <c r="AI375" s="141" t="str">
        <f>IF(BS_CONTROLE[[#This Row],[Atividade]]=0, "-", BS_CONTROLE[[#This Row],[Atividade]])</f>
        <v>PDM - PEDRA - DESCARGA</v>
      </c>
      <c r="AJ375" s="9" t="str">
        <f>IF(D375="","*",VLOOKUP(AI375,BS_ATIVIDADE[#Data],3,FALSE))</f>
        <v>PEDRA</v>
      </c>
      <c r="AK375" s="297" t="str">
        <f>IF(BS_CONTROLE[[#This Row],[Local - Partida]]=0, "-", BS_CONTROLE[[#This Row],[Local - Partida]])</f>
        <v>TIQ</v>
      </c>
      <c r="AL375" s="297" t="str">
        <f>IF(BS_CONTROLE[[#This Row],[Local - Encerramento]]=0, "-", BS_CONTROLE[[#This Row],[Local - Encerramento]])</f>
        <v>TGR2</v>
      </c>
      <c r="AM375" s="297" t="str">
        <f>IF(BS_CONTROLE[[#This Row],[Entre - Estações]]=0, "-", BS_CONTROLE[[#This Row],[Entre - Estações]])</f>
        <v>TAL-TSF</v>
      </c>
      <c r="AN375" s="297" t="str">
        <f>IF(BS_CONTROLE[[#This Row],[SB]]=0, "-", BS_CONTROLE[[#This Row],[SB]])</f>
        <v>TAL699</v>
      </c>
      <c r="AO375" s="280">
        <f>IF(BS_CONTROLE[[#This Row],[SUB]]=0, "-", BS_CONTROLE[[#This Row],[SUB]])</f>
        <v>98</v>
      </c>
      <c r="AP375" s="281">
        <f>IF(BS_CONTROLE[[#This Row],[KM - Inicio]]=0, "-", BS_CONTROLE[[#This Row],[KM - Inicio]])</f>
        <v>695</v>
      </c>
      <c r="AQ375" s="281">
        <f>IF(BS_CONTROLE[[#This Row],[KM - Fim]]=0, "-", BS_CONTROLE[[#This Row],[KM - Fim]])</f>
        <v>697</v>
      </c>
      <c r="AR375" s="237"/>
      <c r="AS375" s="237"/>
      <c r="AT375" s="237"/>
      <c r="AU375" s="237"/>
      <c r="AV375" s="237"/>
      <c r="AW375" s="237"/>
      <c r="AX375" s="38"/>
      <c r="AY375" s="310">
        <f>IF(D375="","*",IFERROR(IF(ISODD(COUNT(AS375:AX375)),"ERRO",SUM((AT375-AS375),(AV375-AU375),(AX375-AW375))),"ERRO"))</f>
        <v>0</v>
      </c>
      <c r="AZ375" s="13"/>
      <c r="BA375" s="71"/>
      <c r="BB375" s="10" t="str">
        <f>IFERROR(_xlfn.XLOOKUP(AI375, BS_ATIVIDADE[ATIVIDADE],BS_ATIVIDADE[UNIDADE] ), "*")</f>
        <v>VAGÕES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82" t="str">
        <f>IF(BS_CONTROLE[[#This Row],[Responsavel pelo boletim]]=0, "-", BS_CONTROLE[[#This Row],[Responsavel pelo boletim]])</f>
        <v>Camila</v>
      </c>
      <c r="BG375" s="15"/>
      <c r="BH375" s="16">
        <v>1</v>
      </c>
      <c r="BI375" s="16"/>
      <c r="BJ375" s="327" t="s">
        <v>1783</v>
      </c>
      <c r="BK375" s="327" t="s">
        <v>1784</v>
      </c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0</v>
      </c>
      <c r="BS375" s="18">
        <f>IF(OR(B375="",F375=""),"*",BA375/Q375)</f>
        <v>0</v>
      </c>
      <c r="BT375" s="220" t="str">
        <f>IF(BN375="","",SUBSTITUTE(BM375," ","")&amp;SUBSTITUTE(BN375," ",""))</f>
        <v/>
      </c>
    </row>
    <row r="376" spans="1:72">
      <c r="A376" s="162" t="str">
        <f t="shared" si="64"/>
        <v>N7046045</v>
      </c>
      <c r="B376" s="163">
        <v>46045</v>
      </c>
      <c r="C376" s="8">
        <f>IF(BS_CONTROLE[[#This Row],[DATA]]="","",WEEKNUM(BS_CONTROLE[[#This Row],[DATA]]))</f>
        <v>4</v>
      </c>
      <c r="D376" s="51" t="s">
        <v>1752</v>
      </c>
      <c r="E376" s="311">
        <v>477</v>
      </c>
      <c r="F376" s="167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9" t="s">
        <v>1232</v>
      </c>
      <c r="N376" s="199" t="s">
        <v>1233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94" t="s">
        <v>1254</v>
      </c>
      <c r="W376" s="329" t="s">
        <v>1753</v>
      </c>
      <c r="X376" s="51" t="s">
        <v>972</v>
      </c>
      <c r="Y376" s="153" t="s">
        <v>975</v>
      </c>
      <c r="Z376" s="153"/>
      <c r="AA376" s="143">
        <v>1</v>
      </c>
      <c r="AB376" s="70" t="s">
        <v>969</v>
      </c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97" t="str">
        <f>IF(BS_CONTROLE[[#This Row],[Local - Partida]]=0, "-", BS_CONTROLE[[#This Row],[Local - Partida]])</f>
        <v>TGR</v>
      </c>
      <c r="AL376" s="297" t="str">
        <f>IF(BS_CONTROLE[[#This Row],[Local - Encerramento]]=0, "-", BS_CONTROLE[[#This Row],[Local - Encerramento]])</f>
        <v>TIQ</v>
      </c>
      <c r="AM376" s="297" t="str">
        <f>IF(BS_CONTROLE[[#This Row],[Entre - Estações]]=0, "-", BS_CONTROLE[[#This Row],[Entre - Estações]])</f>
        <v>TGR-TIQ</v>
      </c>
      <c r="AN376" s="297" t="str">
        <f>IF(BS_CONTROLE[[#This Row],[SB]]=0, "-", BS_CONTROLE[[#This Row],[SB]])</f>
        <v>TGRTIQ</v>
      </c>
      <c r="AO376" s="280">
        <f>IF(BS_CONTROLE[[#This Row],[SUB]]=0, "-", BS_CONTROLE[[#This Row],[SUB]])</f>
        <v>98</v>
      </c>
      <c r="AP376" s="281">
        <f>IF(BS_CONTROLE[[#This Row],[KM - Inicio]]=0, "-", BS_CONTROLE[[#This Row],[KM - Inicio]])</f>
        <v>502</v>
      </c>
      <c r="AQ376" s="281" t="str">
        <f>IF(BS_CONTROLE[[#This Row],[KM - Fim]]=0, "-", BS_CONTROLE[[#This Row],[KM - Fim]])</f>
        <v>-</v>
      </c>
      <c r="AR376" s="237">
        <v>0</v>
      </c>
      <c r="AS376" s="237">
        <v>0</v>
      </c>
      <c r="AT376" s="237">
        <v>0</v>
      </c>
      <c r="AU376" s="237"/>
      <c r="AV376" s="237"/>
      <c r="AW376" s="237"/>
      <c r="AX376" s="38"/>
      <c r="AY376" s="310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82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27" t="s">
        <v>1785</v>
      </c>
      <c r="BK376" s="327" t="s">
        <v>1785</v>
      </c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20" t="str">
        <f>IF(BN376="","",SUBSTITUTE(BM376," ","")&amp;SUBSTITUTE(BN376," ",""))</f>
        <v/>
      </c>
    </row>
    <row r="377" spans="1:72">
      <c r="A377" s="162" t="str">
        <f t="shared" si="64"/>
        <v>MARCOS (TF-520)46045</v>
      </c>
      <c r="B377" s="163">
        <v>46045</v>
      </c>
      <c r="C377" s="8">
        <f>IF(BS_CONTROLE[[#This Row],[DATA]]="","",WEEKNUM(BS_CONTROLE[[#This Row],[DATA]]))</f>
        <v>4</v>
      </c>
      <c r="D377" s="51" t="s">
        <v>928</v>
      </c>
      <c r="E377" s="311">
        <v>478</v>
      </c>
      <c r="F377" s="167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9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94" t="s">
        <v>1284</v>
      </c>
      <c r="W377" s="329" t="s">
        <v>1786</v>
      </c>
      <c r="X377" s="51" t="s">
        <v>972</v>
      </c>
      <c r="Y377" s="153" t="s">
        <v>975</v>
      </c>
      <c r="Z377" s="153"/>
      <c r="AA377" s="143" t="s">
        <v>609</v>
      </c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97" t="str">
        <f>IF(BS_CONTROLE[[#This Row],[Local - Partida]]=0, "-", BS_CONTROLE[[#This Row],[Local - Partida]])</f>
        <v>TID2</v>
      </c>
      <c r="AL377" s="297" t="str">
        <f>IF(BS_CONTROLE[[#This Row],[Local - Encerramento]]=0, "-", BS_CONTROLE[[#This Row],[Local - Encerramento]])</f>
        <v>-</v>
      </c>
      <c r="AM377" s="297" t="str">
        <f>IF(BS_CONTROLE[[#This Row],[Entre - Estações]]=0, "-", BS_CONTROLE[[#This Row],[Entre - Estações]])</f>
        <v>TID</v>
      </c>
      <c r="AN377" s="297" t="str">
        <f>IF(BS_CONTROLE[[#This Row],[SB]]=0, "-", BS_CONTROLE[[#This Row],[SB]])</f>
        <v>TID2</v>
      </c>
      <c r="AO377" s="280">
        <f>IF(BS_CONTROLE[[#This Row],[SUB]]=0, "-", BS_CONTROLE[[#This Row],[SUB]])</f>
        <v>74</v>
      </c>
      <c r="AP377" s="281">
        <f>IF(BS_CONTROLE[[#This Row],[KM - Inicio]]=0, "-", BS_CONTROLE[[#This Row],[KM - Inicio]])</f>
        <v>189.92</v>
      </c>
      <c r="AQ377" s="281" t="str">
        <f>IF(BS_CONTROLE[[#This Row],[KM - Fim]]=0, "-", BS_CONTROLE[[#This Row],[KM - Fim]])</f>
        <v>-</v>
      </c>
      <c r="AR377" s="237">
        <v>0.41666666666666669</v>
      </c>
      <c r="AS377" s="237">
        <v>0.43055555555555558</v>
      </c>
      <c r="AT377" s="237">
        <v>0.51388888888888884</v>
      </c>
      <c r="AU377" s="237"/>
      <c r="AV377" s="237"/>
      <c r="AW377" s="237"/>
      <c r="AX377" s="38"/>
      <c r="AY377" s="310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82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27" t="s">
        <v>1787</v>
      </c>
      <c r="BK377" s="16" t="s">
        <v>1788</v>
      </c>
      <c r="BL377" s="15"/>
      <c r="BM377" s="14" t="s">
        <v>992</v>
      </c>
      <c r="BN377" s="14" t="s">
        <v>1021</v>
      </c>
      <c r="BO377" s="160" t="s">
        <v>1130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20" t="str">
        <f>IF(BN377="","",SUBSTITUTE(BM377," ","")&amp;SUBSTITUTE(BN377," ",""))</f>
        <v>SuperExecução</v>
      </c>
    </row>
    <row r="378" spans="1:72">
      <c r="A378" s="162" t="str">
        <f t="shared" si="64"/>
        <v/>
      </c>
      <c r="B378" s="163"/>
      <c r="C378" s="8" t="str">
        <f>IF(BS_CONTROLE[[#This Row],[DATA]]="","",WEEKNUM(BS_CONTROLE[[#This Row],[DATA]]))</f>
        <v/>
      </c>
      <c r="D378" s="51"/>
      <c r="E378" s="311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329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97" t="str">
        <f>IF(BS_CONTROLE[[#This Row],[Local - Partida]]=0, "-", BS_CONTROLE[[#This Row],[Local - Partida]])</f>
        <v>-</v>
      </c>
      <c r="AL378" s="297" t="str">
        <f>IF(BS_CONTROLE[[#This Row],[Local - Encerramento]]=0, "-", BS_CONTROLE[[#This Row],[Local - Encerramento]])</f>
        <v>-</v>
      </c>
      <c r="AM378" s="297" t="str">
        <f>IF(BS_CONTROLE[[#This Row],[Entre - Estações]]=0, "-", BS_CONTROLE[[#This Row],[Entre - Estações]])</f>
        <v>-</v>
      </c>
      <c r="AN378" s="297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0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1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>IF(BN378="","",SUBSTITUTE(BM378," ","")&amp;SUBSTITUTE(BN378," ",""))</f>
        <v/>
      </c>
    </row>
    <row r="379" spans="1:72">
      <c r="A379" s="162" t="str">
        <f t="shared" si="64"/>
        <v/>
      </c>
      <c r="B379" s="163"/>
      <c r="C379" s="8" t="str">
        <f>IF(BS_CONTROLE[[#This Row],[DATA]]="","",WEEKNUM(BS_CONTROLE[[#This Row],[DATA]]))</f>
        <v/>
      </c>
      <c r="D379" s="51"/>
      <c r="E379" s="311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329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97" t="str">
        <f>IF(BS_CONTROLE[[#This Row],[Local - Partida]]=0, "-", BS_CONTROLE[[#This Row],[Local - Partida]])</f>
        <v>-</v>
      </c>
      <c r="AL379" s="297" t="str">
        <f>IF(BS_CONTROLE[[#This Row],[Local - Encerramento]]=0, "-", BS_CONTROLE[[#This Row],[Local - Encerramento]])</f>
        <v>-</v>
      </c>
      <c r="AM379" s="297" t="str">
        <f>IF(BS_CONTROLE[[#This Row],[Entre - Estações]]=0, "-", BS_CONTROLE[[#This Row],[Entre - Estações]])</f>
        <v>-</v>
      </c>
      <c r="AN379" s="297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0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1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>IF(BN379="","",SUBSTITUTE(BM379," ","")&amp;SUBSTITUTE(BN379," ",""))</f>
        <v/>
      </c>
    </row>
    <row r="380" spans="1:72">
      <c r="A380" s="162" t="str">
        <f t="shared" si="64"/>
        <v>W5046045</v>
      </c>
      <c r="B380" s="163">
        <v>46045</v>
      </c>
      <c r="C380" s="8">
        <f>IF(BS_CONTROLE[[#This Row],[DATA]]="","",WEEKNUM(BS_CONTROLE[[#This Row],[DATA]]))</f>
        <v>4</v>
      </c>
      <c r="D380" s="51" t="s">
        <v>838</v>
      </c>
      <c r="E380" s="311">
        <v>481</v>
      </c>
      <c r="F380" s="167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9" t="s">
        <v>255</v>
      </c>
      <c r="N380" s="199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500</v>
      </c>
      <c r="R380" s="10" t="s">
        <v>650</v>
      </c>
      <c r="S380" s="284" t="s">
        <v>14</v>
      </c>
      <c r="T380" s="284" t="s">
        <v>185</v>
      </c>
      <c r="U380" s="80" t="s">
        <v>184</v>
      </c>
      <c r="V380" s="294" t="s">
        <v>1321</v>
      </c>
      <c r="W380" s="329" t="s">
        <v>1722</v>
      </c>
      <c r="X380" s="51" t="s">
        <v>967</v>
      </c>
      <c r="Y380" s="153" t="s">
        <v>966</v>
      </c>
      <c r="Z380" s="153"/>
      <c r="AA380" s="143" t="s">
        <v>1655</v>
      </c>
      <c r="AB380" s="70" t="s">
        <v>964</v>
      </c>
      <c r="AC380" s="70"/>
      <c r="AD380" s="168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97" t="str">
        <f>IF(BS_CONTROLE[[#This Row],[Local - Partida]]=0, "-", BS_CONTROLE[[#This Row],[Local - Partida]])</f>
        <v>TCS</v>
      </c>
      <c r="AL380" s="297" t="str">
        <f>IF(BS_CONTROLE[[#This Row],[Local - Encerramento]]=0, "-", BS_CONTROLE[[#This Row],[Local - Encerramento]])</f>
        <v>TCS</v>
      </c>
      <c r="AM380" s="297" t="str">
        <f>IF(BS_CONTROLE[[#This Row],[Entre - Estações]]=0, "-", BS_CONTROLE[[#This Row],[Entre - Estações]])</f>
        <v>TVI-TJA</v>
      </c>
      <c r="AN380" s="297">
        <f>IF(BS_CONTROLE[[#This Row],[SB]]=0, "-", BS_CONTROLE[[#This Row],[SB]])</f>
        <v>239251</v>
      </c>
      <c r="AO380" s="280">
        <f>IF(BS_CONTROLE[[#This Row],[SUB]]=0, "-", BS_CONTROLE[[#This Row],[SUB]])</f>
        <v>74</v>
      </c>
      <c r="AP380" s="281">
        <f>IF(BS_CONTROLE[[#This Row],[KM - Inicio]]=0, "-", BS_CONTROLE[[#This Row],[KM - Inicio]])</f>
        <v>249</v>
      </c>
      <c r="AQ380" s="281">
        <f>IF(BS_CONTROLE[[#This Row],[KM - Fim]]=0, "-", BS_CONTROLE[[#This Row],[KM - Fim]])</f>
        <v>248.5</v>
      </c>
      <c r="AR380" s="237"/>
      <c r="AS380" s="237"/>
      <c r="AT380" s="237"/>
      <c r="AU380" s="237"/>
      <c r="AV380" s="237"/>
      <c r="AW380" s="237"/>
      <c r="AX380" s="38"/>
      <c r="AY380" s="310">
        <f>IF(D380="","*",IFERROR(IF(ISODD(COUNT(AS380:AX380)),"ERRO",SUM((AT380-AS380),(AV380-AU380),(AX380-AW380))),"ERRO"))</f>
        <v>0</v>
      </c>
      <c r="AZ380" s="13"/>
      <c r="BA380" s="71"/>
      <c r="BB380" s="10" t="str">
        <f>IFERROR(_xlfn.XLOOKUP(AI380, BS_ATIVIDADE[ATIVIDADE],BS_ATIVIDADE[UNIDADE] ), "*")</f>
        <v>Nº DE DORMENTES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82" t="str">
        <f>IF(BS_CONTROLE[[#This Row],[Responsavel pelo boletim]]=0, "-", BS_CONTROLE[[#This Row],[Responsavel pelo boletim]])</f>
        <v>Augusto</v>
      </c>
      <c r="BG380" s="15"/>
      <c r="BH380" s="16">
        <v>1</v>
      </c>
      <c r="BI380" s="16"/>
      <c r="BJ380" s="327" t="s">
        <v>1789</v>
      </c>
      <c r="BK380" s="16" t="s">
        <v>1790</v>
      </c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Produção e Intervalo</v>
      </c>
      <c r="BR380" s="18">
        <f>IF(OR(B380="",F380=""),"*",AY380/P380)</f>
        <v>0</v>
      </c>
      <c r="BS380" s="18">
        <f>IF(OR(B380="",F380=""),"*",BA380/Q380)</f>
        <v>0</v>
      </c>
      <c r="BT380" s="220" t="str">
        <f>IF(BN380="","",SUBSTITUTE(BM380," ","")&amp;SUBSTITUTE(BN380," ",""))</f>
        <v/>
      </c>
    </row>
    <row r="381" spans="1:72">
      <c r="A381" s="162" t="str">
        <f t="shared" si="64"/>
        <v/>
      </c>
      <c r="B381" s="163"/>
      <c r="C381" s="8" t="str">
        <f>IF(BS_CONTROLE[[#This Row],[DATA]]="","",WEEKNUM(BS_CONTROLE[[#This Row],[DATA]]))</f>
        <v/>
      </c>
      <c r="D381" s="51"/>
      <c r="E381" s="311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329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97" t="str">
        <f>IF(BS_CONTROLE[[#This Row],[Local - Partida]]=0, "-", BS_CONTROLE[[#This Row],[Local - Partida]])</f>
        <v>-</v>
      </c>
      <c r="AL381" s="297" t="str">
        <f>IF(BS_CONTROLE[[#This Row],[Local - Encerramento]]=0, "-", BS_CONTROLE[[#This Row],[Local - Encerramento]])</f>
        <v>-</v>
      </c>
      <c r="AM381" s="297" t="str">
        <f>IF(BS_CONTROLE[[#This Row],[Entre - Estações]]=0, "-", BS_CONTROLE[[#This Row],[Entre - Estações]])</f>
        <v>-</v>
      </c>
      <c r="AN381" s="297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0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1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>IF(BN381="","",SUBSTITUTE(BM381," ","")&amp;SUBSTITUTE(BN381," ",""))</f>
        <v/>
      </c>
    </row>
    <row r="382" spans="1:72">
      <c r="A382" s="162" t="str">
        <f t="shared" si="64"/>
        <v/>
      </c>
      <c r="B382" s="163"/>
      <c r="C382" s="8" t="str">
        <f>IF(BS_CONTROLE[[#This Row],[DATA]]="","",WEEKNUM(BS_CONTROLE[[#This Row],[DATA]]))</f>
        <v/>
      </c>
      <c r="D382" s="51"/>
      <c r="E382" s="311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329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97" t="str">
        <f>IF(BS_CONTROLE[[#This Row],[Local - Partida]]=0, "-", BS_CONTROLE[[#This Row],[Local - Partida]])</f>
        <v>-</v>
      </c>
      <c r="AL382" s="297" t="str">
        <f>IF(BS_CONTROLE[[#This Row],[Local - Encerramento]]=0, "-", BS_CONTROLE[[#This Row],[Local - Encerramento]])</f>
        <v>-</v>
      </c>
      <c r="AM382" s="297" t="str">
        <f>IF(BS_CONTROLE[[#This Row],[Entre - Estações]]=0, "-", BS_CONTROLE[[#This Row],[Entre - Estações]])</f>
        <v>-</v>
      </c>
      <c r="AN382" s="297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0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1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>IF(BN382="","",SUBSTITUTE(BM382," ","")&amp;SUBSTITUTE(BN382," ",""))</f>
        <v/>
      </c>
    </row>
    <row r="383" spans="1:72">
      <c r="A383" s="162" t="str">
        <f t="shared" si="64"/>
        <v>ANISIO (TF-514)46045</v>
      </c>
      <c r="B383" s="163">
        <v>46045</v>
      </c>
      <c r="C383" s="8">
        <f>IF(BS_CONTROLE[[#This Row],[DATA]]="","",WEEKNUM(BS_CONTROLE[[#This Row],[DATA]]))</f>
        <v>4</v>
      </c>
      <c r="D383" s="51" t="s">
        <v>871</v>
      </c>
      <c r="E383" s="311">
        <v>484</v>
      </c>
      <c r="F383" s="167" t="s">
        <v>766</v>
      </c>
      <c r="G383" s="9" t="str">
        <f>IF(D383="","*",VLOOKUP(F383,BS_ATIVIDADE[#All],3,FALSE))</f>
        <v>AMV</v>
      </c>
      <c r="H383" s="142" t="s">
        <v>1791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9" t="s">
        <v>209</v>
      </c>
      <c r="N383" s="199" t="s">
        <v>1791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84" t="s">
        <v>14</v>
      </c>
      <c r="T383" s="284" t="s">
        <v>185</v>
      </c>
      <c r="U383" s="80" t="s">
        <v>184</v>
      </c>
      <c r="V383" s="294" t="s">
        <v>1284</v>
      </c>
      <c r="W383" s="329" t="s">
        <v>1792</v>
      </c>
      <c r="X383" s="51" t="s">
        <v>972</v>
      </c>
      <c r="Y383" s="153" t="s">
        <v>975</v>
      </c>
      <c r="Z383" s="153"/>
      <c r="AA383" s="143" t="s">
        <v>609</v>
      </c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97" t="str">
        <f>IF(BS_CONTROLE[[#This Row],[Local - Partida]]=0, "-", BS_CONTROLE[[#This Row],[Local - Partida]])</f>
        <v>TAPNORTE</v>
      </c>
      <c r="AL383" s="297" t="str">
        <f>IF(BS_CONTROLE[[#This Row],[Local - Encerramento]]=0, "-", BS_CONTROLE[[#This Row],[Local - Encerramento]])</f>
        <v>-</v>
      </c>
      <c r="AM383" s="297" t="str">
        <f>IF(BS_CONTROLE[[#This Row],[Entre - Estações]]=0, "-", BS_CONTROLE[[#This Row],[Entre - Estações]])</f>
        <v>TAP-TLG</v>
      </c>
      <c r="AN383" s="297" t="str">
        <f>IF(BS_CONTROLE[[#This Row],[SB]]=0, "-", BS_CONTROLE[[#This Row],[SB]])</f>
        <v>TAPNORTE</v>
      </c>
      <c r="AO383" s="280">
        <f>IF(BS_CONTROLE[[#This Row],[SUB]]=0, "-", BS_CONTROLE[[#This Row],[SUB]])</f>
        <v>74</v>
      </c>
      <c r="AP383" s="281">
        <f>IF(BS_CONTROLE[[#This Row],[KM - Inicio]]=0, "-", BS_CONTROLE[[#This Row],[KM - Inicio]])</f>
        <v>26.452999999999999</v>
      </c>
      <c r="AQ383" s="281" t="str">
        <f>IF(BS_CONTROLE[[#This Row],[KM - Fim]]=0, "-", BS_CONTROLE[[#This Row],[KM - Fim]])</f>
        <v>-</v>
      </c>
      <c r="AR383" s="237">
        <v>0.3576388888888889</v>
      </c>
      <c r="AS383" s="237">
        <v>0.35972222222222222</v>
      </c>
      <c r="AT383" s="237">
        <v>0.40138888888888891</v>
      </c>
      <c r="AU383" s="237"/>
      <c r="AV383" s="237"/>
      <c r="AW383" s="237"/>
      <c r="AX383" s="38"/>
      <c r="AY383" s="310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82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27" t="s">
        <v>1793</v>
      </c>
      <c r="BK383" s="16" t="s">
        <v>1794</v>
      </c>
      <c r="BL383" s="15"/>
      <c r="BM383" s="14" t="s">
        <v>992</v>
      </c>
      <c r="BN383" s="14" t="s">
        <v>1021</v>
      </c>
      <c r="BO383" s="160" t="s">
        <v>1130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20" t="str">
        <f>IF(BN383="","",SUBSTITUTE(BM383," ","")&amp;SUBSTITUTE(BN383," ",""))</f>
        <v>SuperExecução</v>
      </c>
    </row>
    <row r="384" spans="1:72">
      <c r="A384" s="162" t="str">
        <f t="shared" si="64"/>
        <v>E1446045</v>
      </c>
      <c r="B384" s="163">
        <v>46045</v>
      </c>
      <c r="C384" s="8">
        <f>IF(BS_CONTROLE[[#This Row],[DATA]]="","",WEEKNUM(BS_CONTROLE[[#This Row],[DATA]]))</f>
        <v>4</v>
      </c>
      <c r="D384" s="51" t="s">
        <v>748</v>
      </c>
      <c r="E384" s="312">
        <v>485</v>
      </c>
      <c r="F384" s="167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9" t="s">
        <v>1795</v>
      </c>
      <c r="N384" s="199" t="s">
        <v>1796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94" t="s">
        <v>1443</v>
      </c>
      <c r="W384" s="329" t="s">
        <v>1797</v>
      </c>
      <c r="X384" s="51" t="s">
        <v>972</v>
      </c>
      <c r="Y384" s="153" t="s">
        <v>975</v>
      </c>
      <c r="Z384" s="153"/>
      <c r="AA384" s="143">
        <v>1</v>
      </c>
      <c r="AB384" s="70" t="s">
        <v>964</v>
      </c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97" t="str">
        <f>IF(BS_CONTROLE[[#This Row],[Local - Partida]]=0, "-", BS_CONTROLE[[#This Row],[Local - Partida]])</f>
        <v>PUR</v>
      </c>
      <c r="AL384" s="297" t="str">
        <f>IF(BS_CONTROLE[[#This Row],[Local - Encerramento]]=0, "-", BS_CONTROLE[[#This Row],[Local - Encerramento]])</f>
        <v>PPP</v>
      </c>
      <c r="AM384" s="297" t="str">
        <f>IF(BS_CONTROLE[[#This Row],[Entre - Estações]]=0, "-", BS_CONTROLE[[#This Row],[Entre - Estações]])</f>
        <v>PUR-PPP</v>
      </c>
      <c r="AN384" s="297" t="str">
        <f>IF(BS_CONTROLE[[#This Row],[SB]]=0, "-", BS_CONTROLE[[#This Row],[SB]])</f>
        <v>PURPPP</v>
      </c>
      <c r="AO384" s="280">
        <f>IF(BS_CONTROLE[[#This Row],[SUB]]=0, "-", BS_CONTROLE[[#This Row],[SUB]])</f>
        <v>101</v>
      </c>
      <c r="AP384" s="281">
        <f>IF(BS_CONTROLE[[#This Row],[KM - Inicio]]=0, "-", BS_CONTROLE[[#This Row],[KM - Inicio]])</f>
        <v>1290.694</v>
      </c>
      <c r="AQ384" s="281">
        <f>IF(BS_CONTROLE[[#This Row],[KM - Fim]]=0, "-", BS_CONTROLE[[#This Row],[KM - Fim]])</f>
        <v>1142</v>
      </c>
      <c r="AR384" s="237"/>
      <c r="AS384" s="237"/>
      <c r="AT384" s="237"/>
      <c r="AU384" s="237"/>
      <c r="AV384" s="237"/>
      <c r="AW384" s="237"/>
      <c r="AX384" s="38"/>
      <c r="AY384" s="310">
        <f>IF(D384="","*",IFERROR(IF(ISODD(COUNT(AS384:AX384)),"ERRO",SUM((AT384-AS384),(AV384-AU384),(AX384-AW384))),"ERRO"))</f>
        <v>0</v>
      </c>
      <c r="AZ384" s="13"/>
      <c r="BA384" s="71"/>
      <c r="BB384" s="10" t="str">
        <f>IFERROR(_xlfn.XLOOKUP(AI384, BS_ATIVIDADE[ATIVIDADE],BS_ATIVIDADE[UNIDADE] ), "*")</f>
        <v>BINÁRIO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82" t="str">
        <f>IF(BS_CONTROLE[[#This Row],[Responsavel pelo boletim]]=0, "-", BS_CONTROLE[[#This Row],[Responsavel pelo boletim]])</f>
        <v>Fernanda</v>
      </c>
      <c r="BG384" s="15"/>
      <c r="BH384" s="16"/>
      <c r="BI384" s="16"/>
      <c r="BJ384" s="327" t="s">
        <v>1798</v>
      </c>
      <c r="BK384" s="327" t="s">
        <v>1798</v>
      </c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Produção e Intervalo</v>
      </c>
      <c r="BR384" s="18">
        <f>IF(OR(B384="",F384=""),"*",AY384/P384)</f>
        <v>0</v>
      </c>
      <c r="BS384" s="18">
        <f>IF(OR(B384="",F384=""),"*",BA384/Q384)</f>
        <v>0</v>
      </c>
      <c r="BT384" s="220" t="str">
        <f>IF(BN384="","",SUBSTITUTE(BM384," ","")&amp;SUBSTITUTE(BN384," ",""))</f>
        <v/>
      </c>
    </row>
    <row r="385" spans="1:72">
      <c r="A385" s="162" t="str">
        <f t="shared" si="64"/>
        <v>A1146045</v>
      </c>
      <c r="B385" s="163">
        <v>46045</v>
      </c>
      <c r="C385" s="8">
        <f>IF(BS_CONTROLE[[#This Row],[DATA]]="","",WEEKNUM(BS_CONTROLE[[#This Row],[DATA]]))</f>
        <v>4</v>
      </c>
      <c r="D385" s="51" t="s">
        <v>679</v>
      </c>
      <c r="E385" s="311">
        <v>486</v>
      </c>
      <c r="F385" s="167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0.20833333333333334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94" t="s">
        <v>1799</v>
      </c>
      <c r="W385" s="329" t="s">
        <v>1800</v>
      </c>
      <c r="X385" s="51" t="s">
        <v>972</v>
      </c>
      <c r="Y385" s="153" t="s">
        <v>975</v>
      </c>
      <c r="Z385" s="153"/>
      <c r="AA385" s="143">
        <v>1</v>
      </c>
      <c r="AB385" s="70" t="s">
        <v>964</v>
      </c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97" t="str">
        <f>IF(BS_CONTROLE[[#This Row],[Local - Partida]]=0, "-", BS_CONTROLE[[#This Row],[Local - Partida]])</f>
        <v>PPPPPO</v>
      </c>
      <c r="AL385" s="297" t="str">
        <f>IF(BS_CONTROLE[[#This Row],[Local - Encerramento]]=0, "-", BS_CONTROLE[[#This Row],[Local - Encerramento]])</f>
        <v>PPOPAA</v>
      </c>
      <c r="AM385" s="297" t="str">
        <f>IF(BS_CONTROLE[[#This Row],[Entre - Estações]]=0, "-", BS_CONTROLE[[#This Row],[Entre - Estações]])</f>
        <v>PPO</v>
      </c>
      <c r="AN385" s="297" t="str">
        <f>IF(BS_CONTROLE[[#This Row],[SB]]=0, "-", BS_CONTROLE[[#This Row],[SB]])</f>
        <v>PPO1</v>
      </c>
      <c r="AO385" s="280">
        <f>IF(BS_CONTROLE[[#This Row],[SUB]]=0, "-", BS_CONTROLE[[#This Row],[SUB]])</f>
        <v>101</v>
      </c>
      <c r="AP385" s="281">
        <f>IF(BS_CONTROLE[[#This Row],[KM - Inicio]]=0, "-", BS_CONTROLE[[#This Row],[KM - Inicio]])</f>
        <v>1099.662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0">
        <f>IF(D385="","*",IFERROR(IF(ISODD(COUNT(AS385:AX385)),"ERRO",SUM((AT385-AS385),(AV385-AU385),(AX385-AW385))),"ERRO"))</f>
        <v>0</v>
      </c>
      <c r="AZ385" s="13"/>
      <c r="BA385" s="71"/>
      <c r="BB385" s="10" t="str">
        <f>IFERROR(_xlfn.XLOOKUP(AI385, BS_ATIVIDADE[ATIVIDADE],BS_ATIVIDADE[UNIDADE] ), "*")</f>
        <v>BINÁRIO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82" t="str">
        <f>IF(BS_CONTROLE[[#This Row],[Responsavel pelo boletim]]=0, "-", BS_CONTROLE[[#This Row],[Responsavel pelo boletim]])</f>
        <v>Robison</v>
      </c>
      <c r="BG385" s="15"/>
      <c r="BH385" s="16">
        <v>1</v>
      </c>
      <c r="BI385" s="16"/>
      <c r="BJ385" s="327" t="s">
        <v>1801</v>
      </c>
      <c r="BK385" s="16" t="s">
        <v>1802</v>
      </c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Produção e Intervalo</v>
      </c>
      <c r="BR385" s="18">
        <f>IF(OR(B385="",F385=""),"*",AY385/P385)</f>
        <v>0</v>
      </c>
      <c r="BS385" s="18">
        <f>IF(OR(B385="",F385=""),"*",BA385/Q385)</f>
        <v>0</v>
      </c>
      <c r="BT385" s="220" t="str">
        <f>IF(BN385="","",SUBSTITUTE(BM385," ","")&amp;SUBSTITUTE(BN385," ",""))</f>
        <v/>
      </c>
    </row>
    <row r="386" spans="1:72">
      <c r="A386" s="162" t="str">
        <f t="shared" si="64"/>
        <v>W9446045</v>
      </c>
      <c r="B386" s="163">
        <v>46045</v>
      </c>
      <c r="C386" s="8">
        <f>IF(BS_CONTROLE[[#This Row],[DATA]]="","",WEEKNUM(BS_CONTROLE[[#This Row],[DATA]]))</f>
        <v>4</v>
      </c>
      <c r="D386" s="51" t="s">
        <v>856</v>
      </c>
      <c r="E386" s="311">
        <v>487</v>
      </c>
      <c r="F386" s="167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9" t="s">
        <v>340</v>
      </c>
      <c r="N386" s="199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94" t="s">
        <v>1382</v>
      </c>
      <c r="W386" s="329" t="s">
        <v>1767</v>
      </c>
      <c r="X386" s="51" t="s">
        <v>972</v>
      </c>
      <c r="Y386" s="153" t="s">
        <v>975</v>
      </c>
      <c r="Z386" s="153"/>
      <c r="AA386" s="143">
        <v>1</v>
      </c>
      <c r="AB386" s="70" t="s">
        <v>964</v>
      </c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97" t="str">
        <f>IF(BS_CONTROLE[[#This Row],[Local - Partida]]=0, "-", BS_CONTROLE[[#This Row],[Local - Partida]])</f>
        <v>PPR</v>
      </c>
      <c r="AL386" s="297" t="str">
        <f>IF(BS_CONTROLE[[#This Row],[Local - Encerramento]]=0, "-", BS_CONTROLE[[#This Row],[Local - Encerramento]])</f>
        <v>PIT</v>
      </c>
      <c r="AM386" s="297" t="str">
        <f>IF(BS_CONTROLE[[#This Row],[Entre - Estações]]=0, "-", BS_CONTROLE[[#This Row],[Entre - Estações]])</f>
        <v>PPR-PIT</v>
      </c>
      <c r="AN386" s="297" t="str">
        <f>IF(BS_CONTROLE[[#This Row],[SB]]=0, "-", BS_CONTROLE[[#This Row],[SB]])</f>
        <v>K18PPR</v>
      </c>
      <c r="AO386" s="280">
        <f>IF(BS_CONTROLE[[#This Row],[SUB]]=0, "-", BS_CONTROLE[[#This Row],[SUB]])</f>
        <v>103</v>
      </c>
      <c r="AP386" s="281">
        <f>IF(BS_CONTROLE[[#This Row],[KM - Inicio]]=0, "-", BS_CONTROLE[[#This Row],[KM - Inicio]])</f>
        <v>2017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0">
        <f>IF(D386="","*",IFERROR(IF(ISODD(COUNT(AS386:AX386)),"ERRO",SUM((AT386-AS386),(AV386-AU386),(AX386-AW386))),"ERRO"))</f>
        <v>0</v>
      </c>
      <c r="AZ386" s="13"/>
      <c r="BA386" s="71"/>
      <c r="BB386" s="10" t="str">
        <f>IFERROR(_xlfn.XLOOKUP(AI386, BS_ATIVIDADE[ATIVIDADE],BS_ATIVIDADE[UNIDADE] ), "*")</f>
        <v>BINÁRIO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82" t="str">
        <f>IF(BS_CONTROLE[[#This Row],[Responsavel pelo boletim]]=0, "-", BS_CONTROLE[[#This Row],[Responsavel pelo boletim]])</f>
        <v>Lucas</v>
      </c>
      <c r="BG386" s="15"/>
      <c r="BH386" s="16">
        <v>1</v>
      </c>
      <c r="BI386" s="16"/>
      <c r="BJ386" s="327" t="s">
        <v>1803</v>
      </c>
      <c r="BK386" s="327" t="s">
        <v>1803</v>
      </c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20" t="str">
        <f>IF(BN386="","",SUBSTITUTE(BM386," ","")&amp;SUBSTITUTE(BN386," ",""))</f>
        <v/>
      </c>
    </row>
    <row r="387" spans="1:72">
      <c r="A387" s="162" t="str">
        <f t="shared" si="64"/>
        <v/>
      </c>
      <c r="B387" s="163"/>
      <c r="C387" s="8" t="str">
        <f>IF(BS_CONTROLE[[#This Row],[DATA]]="","",WEEKNUM(BS_CONTROLE[[#This Row],[DATA]]))</f>
        <v/>
      </c>
      <c r="D387" s="51"/>
      <c r="E387" s="311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329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97" t="str">
        <f>IF(BS_CONTROLE[[#This Row],[Local - Partida]]=0, "-", BS_CONTROLE[[#This Row],[Local - Partida]])</f>
        <v>-</v>
      </c>
      <c r="AL387" s="297" t="str">
        <f>IF(BS_CONTROLE[[#This Row],[Local - Encerramento]]=0, "-", BS_CONTROLE[[#This Row],[Local - Encerramento]])</f>
        <v>-</v>
      </c>
      <c r="AM387" s="297" t="str">
        <f>IF(BS_CONTROLE[[#This Row],[Entre - Estações]]=0, "-", BS_CONTROLE[[#This Row],[Entre - Estações]])</f>
        <v>-</v>
      </c>
      <c r="AN387" s="297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0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1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>IF(BN387="","",SUBSTITUTE(BM387," ","")&amp;SUBSTITUTE(BN387," ",""))</f>
        <v/>
      </c>
    </row>
    <row r="388" spans="1:72">
      <c r="A388" s="162" t="str">
        <f t="shared" si="64"/>
        <v/>
      </c>
      <c r="B388" s="163"/>
      <c r="C388" s="8" t="str">
        <f>IF(BS_CONTROLE[[#This Row],[DATA]]="","",WEEKNUM(BS_CONTROLE[[#This Row],[DATA]]))</f>
        <v/>
      </c>
      <c r="D388" s="51"/>
      <c r="E388" s="311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329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97" t="str">
        <f>IF(BS_CONTROLE[[#This Row],[Local - Partida]]=0, "-", BS_CONTROLE[[#This Row],[Local - Partida]])</f>
        <v>-</v>
      </c>
      <c r="AL388" s="297" t="str">
        <f>IF(BS_CONTROLE[[#This Row],[Local - Encerramento]]=0, "-", BS_CONTROLE[[#This Row],[Local - Encerramento]])</f>
        <v>-</v>
      </c>
      <c r="AM388" s="297" t="str">
        <f>IF(BS_CONTROLE[[#This Row],[Entre - Estações]]=0, "-", BS_CONTROLE[[#This Row],[Entre - Estações]])</f>
        <v>-</v>
      </c>
      <c r="AN388" s="297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0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1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>IF(BN388="","",SUBSTITUTE(BM388," ","")&amp;SUBSTITUTE(BN388," ",""))</f>
        <v/>
      </c>
    </row>
    <row r="389" spans="1:72">
      <c r="A389" s="162" t="str">
        <f t="shared" si="64"/>
        <v>A8846045</v>
      </c>
      <c r="B389" s="163">
        <v>46045</v>
      </c>
      <c r="C389" s="8">
        <f>IF(BS_CONTROLE[[#This Row],[DATA]]="","",WEEKNUM(BS_CONTROLE[[#This Row],[DATA]]))</f>
        <v>4</v>
      </c>
      <c r="D389" s="51" t="s">
        <v>742</v>
      </c>
      <c r="E389" s="311">
        <v>490</v>
      </c>
      <c r="F389" s="167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1557</v>
      </c>
      <c r="J389" s="37">
        <v>78</v>
      </c>
      <c r="K389" s="37">
        <v>189.45500000000001</v>
      </c>
      <c r="L389" s="83" t="s">
        <v>609</v>
      </c>
      <c r="M389" s="199" t="s">
        <v>432</v>
      </c>
      <c r="N389" s="199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84" t="s">
        <v>85</v>
      </c>
      <c r="T389" s="284" t="s">
        <v>384</v>
      </c>
      <c r="U389" s="80" t="s">
        <v>429</v>
      </c>
      <c r="V389" s="294" t="s">
        <v>1611</v>
      </c>
      <c r="W389" s="329" t="s">
        <v>1775</v>
      </c>
      <c r="X389" s="51" t="s">
        <v>972</v>
      </c>
      <c r="Y389" s="153" t="s">
        <v>975</v>
      </c>
      <c r="Z389" s="153"/>
      <c r="AA389" s="143">
        <v>1</v>
      </c>
      <c r="AB389" s="70" t="s">
        <v>964</v>
      </c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97" t="str">
        <f>IF(BS_CONTROLE[[#This Row],[Local - Partida]]=0, "-", BS_CONTROLE[[#This Row],[Local - Partida]])</f>
        <v>ZFH2</v>
      </c>
      <c r="AL389" s="297" t="str">
        <f>IF(BS_CONTROLE[[#This Row],[Local - Encerramento]]=0, "-", BS_CONTROLE[[#This Row],[Local - Encerramento]])</f>
        <v>ZIQ</v>
      </c>
      <c r="AM389" s="297" t="str">
        <f>IF(BS_CONTROLE[[#This Row],[Entre - Estações]]=0, "-", BS_CONTROLE[[#This Row],[Entre - Estações]])</f>
        <v>ZQY-ZFH</v>
      </c>
      <c r="AN389" s="297" t="str">
        <f>IF(BS_CONTROLE[[#This Row],[SB]]=0, "-", BS_CONTROLE[[#This Row],[SB]])</f>
        <v>ZQYZFH</v>
      </c>
      <c r="AO389" s="280">
        <f>IF(BS_CONTROLE[[#This Row],[SUB]]=0, "-", BS_CONTROLE[[#This Row],[SUB]])</f>
        <v>78</v>
      </c>
      <c r="AP389" s="281">
        <f>IF(BS_CONTROLE[[#This Row],[KM - Inicio]]=0, "-", BS_CONTROLE[[#This Row],[KM - Inicio]])</f>
        <v>189.45500000000001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0">
        <f>IF(D389="","*",IFERROR(IF(ISODD(COUNT(AS389:AX389)),"ERRO",SUM((AT389-AS389),(AV389-AU389),(AX389-AW389))),"ERRO"))</f>
        <v>0</v>
      </c>
      <c r="AZ389" s="13"/>
      <c r="BA389" s="71"/>
      <c r="BB389" s="10" t="str">
        <f>IFERROR(_xlfn.XLOOKUP(AI389, BS_ATIVIDADE[ATIVIDADE],BS_ATIVIDADE[UNIDADE] ), "*")</f>
        <v>BINÁRIO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82" t="str">
        <f>IF(BS_CONTROLE[[#This Row],[Responsavel pelo boletim]]=0, "-", BS_CONTROLE[[#This Row],[Responsavel pelo boletim]])</f>
        <v>Josimar</v>
      </c>
      <c r="BG389" s="15"/>
      <c r="BH389" s="16">
        <v>1</v>
      </c>
      <c r="BI389" s="16"/>
      <c r="BJ389" s="327" t="s">
        <v>1804</v>
      </c>
      <c r="BK389" s="327" t="s">
        <v>1804</v>
      </c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Produção e Intervalo</v>
      </c>
      <c r="BR389" s="18">
        <f>IF(OR(B389="",F389=""),"*",AY389/P389)</f>
        <v>0</v>
      </c>
      <c r="BS389" s="18">
        <f>IF(OR(B389="",F389=""),"*",BA389/Q389)</f>
        <v>0</v>
      </c>
      <c r="BT389" s="220" t="str">
        <f>IF(BN389="","",SUBSTITUTE(BM389," ","")&amp;SUBSTITUTE(BN389," ",""))</f>
        <v/>
      </c>
    </row>
    <row r="390" spans="1:72" ht="23.25">
      <c r="A390" s="162" t="str">
        <f t="shared" si="64"/>
        <v>FRANCISCO (TF-670)46045</v>
      </c>
      <c r="B390" s="163">
        <v>46045</v>
      </c>
      <c r="C390" s="8">
        <f>IF(BS_CONTROLE[[#This Row],[DATA]]="","",WEEKNUM(BS_CONTROLE[[#This Row],[DATA]]))</f>
        <v>4</v>
      </c>
      <c r="D390" s="51" t="s">
        <v>901</v>
      </c>
      <c r="E390" s="311">
        <v>491</v>
      </c>
      <c r="F390" s="167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9" t="s">
        <v>446</v>
      </c>
      <c r="N390" s="199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84" t="s">
        <v>85</v>
      </c>
      <c r="T390" s="284" t="s">
        <v>384</v>
      </c>
      <c r="U390" s="80" t="s">
        <v>429</v>
      </c>
      <c r="V390" s="294" t="s">
        <v>1699</v>
      </c>
      <c r="W390" s="329" t="s">
        <v>1700</v>
      </c>
      <c r="X390" s="51" t="s">
        <v>972</v>
      </c>
      <c r="Y390" s="153" t="s">
        <v>975</v>
      </c>
      <c r="Z390" s="153"/>
      <c r="AA390" s="143" t="s">
        <v>609</v>
      </c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97" t="str">
        <f>IF(BS_CONTROLE[[#This Row],[Local - Partida]]=0, "-", BS_CONTROLE[[#This Row],[Local - Partida]])</f>
        <v>ZBOZEP</v>
      </c>
      <c r="AL390" s="297" t="str">
        <f>IF(BS_CONTROLE[[#This Row],[Local - Encerramento]]=0, "-", BS_CONTROLE[[#This Row],[Local - Encerramento]])</f>
        <v>-</v>
      </c>
      <c r="AM390" s="297" t="str">
        <f>IF(BS_CONTROLE[[#This Row],[Entre - Estações]]=0, "-", BS_CONTROLE[[#This Row],[Entre - Estações]])</f>
        <v>ZBO-ZEP</v>
      </c>
      <c r="AN390" s="297" t="str">
        <f>IF(BS_CONTROLE[[#This Row],[SB]]=0, "-", BS_CONTROLE[[#This Row],[SB]])</f>
        <v>ZBOZEP</v>
      </c>
      <c r="AO390" s="280">
        <f>IF(BS_CONTROLE[[#This Row],[SUB]]=0, "-", BS_CONTROLE[[#This Row],[SUB]])</f>
        <v>78</v>
      </c>
      <c r="AP390" s="281">
        <f>IF(BS_CONTROLE[[#This Row],[KM - Inicio]]=0, "-", BS_CONTROLE[[#This Row],[KM - Inicio]])</f>
        <v>208.3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0">
        <f>IF(D390="","*",IFERROR(IF(ISODD(COUNT(AS390:AX390)),"ERRO",SUM((AT390-AS390),(AV390-AU390),(AX390-AW390))),"ERRO"))</f>
        <v>0</v>
      </c>
      <c r="AZ390" s="13"/>
      <c r="BA390" s="71"/>
      <c r="BB390" s="10" t="str">
        <f>IFERROR(_xlfn.XLOOKUP(AI390, BS_ATIVIDADE[ATIVIDADE],BS_ATIVIDADE[UNIDADE] ), "*")</f>
        <v>Nº DE PEÇAS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82" t="str">
        <f>IF(BS_CONTROLE[[#This Row],[Responsavel pelo boletim]]=0, "-", BS_CONTROLE[[#This Row],[Responsavel pelo boletim]])</f>
        <v>Francisco / Josimar</v>
      </c>
      <c r="BG390" s="15"/>
      <c r="BH390" s="16"/>
      <c r="BI390" s="16"/>
      <c r="BJ390" s="327" t="s">
        <v>1805</v>
      </c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20" t="str">
        <f>IF(BN390="","",SUBSTITUTE(BM390," ","")&amp;SUBSTITUTE(BN390," ",""))</f>
        <v/>
      </c>
    </row>
    <row r="391" spans="1:72">
      <c r="A391" s="162" t="str">
        <f t="shared" si="64"/>
        <v/>
      </c>
      <c r="B391" s="163"/>
      <c r="C391" s="8" t="str">
        <f>IF(BS_CONTROLE[[#This Row],[DATA]]="","",WEEKNUM(BS_CONTROLE[[#This Row],[DATA]]))</f>
        <v/>
      </c>
      <c r="D391" s="51"/>
      <c r="E391" s="311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329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97" t="str">
        <f>IF(BS_CONTROLE[[#This Row],[Local - Partida]]=0, "-", BS_CONTROLE[[#This Row],[Local - Partida]])</f>
        <v>-</v>
      </c>
      <c r="AL391" s="297" t="str">
        <f>IF(BS_CONTROLE[[#This Row],[Local - Encerramento]]=0, "-", BS_CONTROLE[[#This Row],[Local - Encerramento]])</f>
        <v>-</v>
      </c>
      <c r="AM391" s="297" t="str">
        <f>IF(BS_CONTROLE[[#This Row],[Entre - Estações]]=0, "-", BS_CONTROLE[[#This Row],[Entre - Estações]])</f>
        <v>-</v>
      </c>
      <c r="AN391" s="297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0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1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>IF(BN391="","",SUBSTITUTE(BM391," ","")&amp;SUBSTITUTE(BN391," ",""))</f>
        <v/>
      </c>
    </row>
    <row r="392" spans="1:72">
      <c r="A392" s="162" t="str">
        <f t="shared" si="64"/>
        <v/>
      </c>
      <c r="B392" s="163"/>
      <c r="C392" s="8" t="str">
        <f>IF(BS_CONTROLE[[#This Row],[DATA]]="","",WEEKNUM(BS_CONTROLE[[#This Row],[DATA]]))</f>
        <v/>
      </c>
      <c r="D392" s="51"/>
      <c r="E392" s="311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329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97" t="str">
        <f>IF(BS_CONTROLE[[#This Row],[Local - Partida]]=0, "-", BS_CONTROLE[[#This Row],[Local - Partida]])</f>
        <v>-</v>
      </c>
      <c r="AL392" s="297" t="str">
        <f>IF(BS_CONTROLE[[#This Row],[Local - Encerramento]]=0, "-", BS_CONTROLE[[#This Row],[Local - Encerramento]])</f>
        <v>-</v>
      </c>
      <c r="AM392" s="297" t="str">
        <f>IF(BS_CONTROLE[[#This Row],[Entre - Estações]]=0, "-", BS_CONTROLE[[#This Row],[Entre - Estações]])</f>
        <v>-</v>
      </c>
      <c r="AN392" s="297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0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1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>IF(BN392="","",SUBSTITUTE(BM392," ","")&amp;SUBSTITUTE(BN392," ",""))</f>
        <v/>
      </c>
    </row>
    <row r="393" spans="1:72">
      <c r="A393" s="162" t="str">
        <f t="shared" si="64"/>
        <v/>
      </c>
      <c r="B393" s="163"/>
      <c r="C393" s="8" t="str">
        <f>IF(BS_CONTROLE[[#This Row],[DATA]]="","",WEEKNUM(BS_CONTROLE[[#This Row],[DATA]]))</f>
        <v/>
      </c>
      <c r="D393" s="51"/>
      <c r="E393" s="311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329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97" t="str">
        <f>IF(BS_CONTROLE[[#This Row],[Local - Partida]]=0, "-", BS_CONTROLE[[#This Row],[Local - Partida]])</f>
        <v>-</v>
      </c>
      <c r="AL393" s="297" t="str">
        <f>IF(BS_CONTROLE[[#This Row],[Local - Encerramento]]=0, "-", BS_CONTROLE[[#This Row],[Local - Encerramento]])</f>
        <v>-</v>
      </c>
      <c r="AM393" s="297" t="str">
        <f>IF(BS_CONTROLE[[#This Row],[Entre - Estações]]=0, "-", BS_CONTROLE[[#This Row],[Entre - Estações]])</f>
        <v>-</v>
      </c>
      <c r="AN393" s="297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0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1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>IF(BN393="","",SUBSTITUTE(BM393," ","")&amp;SUBSTITUTE(BN393," ",""))</f>
        <v/>
      </c>
    </row>
    <row r="394" spans="1:72">
      <c r="A394" s="162" t="str">
        <f t="shared" si="64"/>
        <v/>
      </c>
      <c r="B394" s="163"/>
      <c r="C394" s="8"/>
      <c r="D394" s="51"/>
      <c r="E394" s="311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329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97" t="str">
        <f>IF(BS_CONTROLE[[#This Row],[Local - Partida]]=0, "-", BS_CONTROLE[[#This Row],[Local - Partida]])</f>
        <v>-</v>
      </c>
      <c r="AL394" s="297" t="str">
        <f>IF(BS_CONTROLE[[#This Row],[Local - Encerramento]]=0, "-", BS_CONTROLE[[#This Row],[Local - Encerramento]])</f>
        <v>-</v>
      </c>
      <c r="AM394" s="297" t="str">
        <f>IF(BS_CONTROLE[[#This Row],[Entre - Estações]]=0, "-", BS_CONTROLE[[#This Row],[Entre - Estações]])</f>
        <v>-</v>
      </c>
      <c r="AN394" s="297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0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1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>IF(BN394="","",SUBSTITUTE(BM394," ","")&amp;SUBSTITUTE(BN394," ",""))</f>
        <v/>
      </c>
    </row>
    <row r="395" spans="1:72">
      <c r="A395" s="162" t="str">
        <f t="shared" si="64"/>
        <v/>
      </c>
      <c r="B395" s="163"/>
      <c r="C395" s="8"/>
      <c r="D395" s="51"/>
      <c r="E395" s="311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329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97" t="str">
        <f>IF(BS_CONTROLE[[#This Row],[Local - Partida]]=0, "-", BS_CONTROLE[[#This Row],[Local - Partida]])</f>
        <v>-</v>
      </c>
      <c r="AL395" s="297" t="str">
        <f>IF(BS_CONTROLE[[#This Row],[Local - Encerramento]]=0, "-", BS_CONTROLE[[#This Row],[Local - Encerramento]])</f>
        <v>-</v>
      </c>
      <c r="AM395" s="297" t="str">
        <f>IF(BS_CONTROLE[[#This Row],[Entre - Estações]]=0, "-", BS_CONTROLE[[#This Row],[Entre - Estações]])</f>
        <v>-</v>
      </c>
      <c r="AN395" s="297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0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1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>IF(BN395="","",SUBSTITUTE(BM395," ","")&amp;SUBSTITUTE(BN395," ",""))</f>
        <v/>
      </c>
    </row>
    <row r="396" spans="1:72">
      <c r="A396" s="162" t="str">
        <f t="shared" si="64"/>
        <v/>
      </c>
      <c r="B396" s="163"/>
      <c r="C396" s="8"/>
      <c r="D396" s="51"/>
      <c r="E396" s="312">
        <v>497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329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97" t="str">
        <f>IF(BS_CONTROLE[[#This Row],[Local - Partida]]=0, "-", BS_CONTROLE[[#This Row],[Local - Partida]])</f>
        <v>-</v>
      </c>
      <c r="AL396" s="297" t="str">
        <f>IF(BS_CONTROLE[[#This Row],[Local - Encerramento]]=0, "-", BS_CONTROLE[[#This Row],[Local - Encerramento]])</f>
        <v>-</v>
      </c>
      <c r="AM396" s="297" t="str">
        <f>IF(BS_CONTROLE[[#This Row],[Entre - Estações]]=0, "-", BS_CONTROLE[[#This Row],[Entre - Estações]])</f>
        <v>-</v>
      </c>
      <c r="AN396" s="297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0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1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>IF(BN396="","",SUBSTITUTE(BM396," ","")&amp;SUBSTITUTE(BN396," ",""))</f>
        <v/>
      </c>
    </row>
    <row r="397" spans="1:72">
      <c r="A397" s="162" t="str">
        <f t="shared" si="64"/>
        <v/>
      </c>
      <c r="B397" s="163"/>
      <c r="C397" s="8"/>
      <c r="D397" s="51"/>
      <c r="E397" s="311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329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97" t="str">
        <f>IF(BS_CONTROLE[[#This Row],[Local - Partida]]=0, "-", BS_CONTROLE[[#This Row],[Local - Partida]])</f>
        <v>-</v>
      </c>
      <c r="AL397" s="297" t="str">
        <f>IF(BS_CONTROLE[[#This Row],[Local - Encerramento]]=0, "-", BS_CONTROLE[[#This Row],[Local - Encerramento]])</f>
        <v>-</v>
      </c>
      <c r="AM397" s="297" t="str">
        <f>IF(BS_CONTROLE[[#This Row],[Entre - Estações]]=0, "-", BS_CONTROLE[[#This Row],[Entre - Estações]])</f>
        <v>-</v>
      </c>
      <c r="AN397" s="297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0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1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>IF(BN397="","",SUBSTITUTE(BM397," ","")&amp;SUBSTITUTE(BN397," ",""))</f>
        <v/>
      </c>
    </row>
    <row r="398" spans="1:72">
      <c r="A398" s="162" t="str">
        <f t="shared" si="64"/>
        <v/>
      </c>
      <c r="B398" s="163"/>
      <c r="C398" s="8"/>
      <c r="D398" s="51"/>
      <c r="E398" s="311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329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97" t="str">
        <f>IF(BS_CONTROLE[[#This Row],[Local - Partida]]=0, "-", BS_CONTROLE[[#This Row],[Local - Partida]])</f>
        <v>-</v>
      </c>
      <c r="AL398" s="297" t="str">
        <f>IF(BS_CONTROLE[[#This Row],[Local - Encerramento]]=0, "-", BS_CONTROLE[[#This Row],[Local - Encerramento]])</f>
        <v>-</v>
      </c>
      <c r="AM398" s="297" t="str">
        <f>IF(BS_CONTROLE[[#This Row],[Entre - Estações]]=0, "-", BS_CONTROLE[[#This Row],[Entre - Estações]])</f>
        <v>-</v>
      </c>
      <c r="AN398" s="297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0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1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>IF(BN398="","",SUBSTITUTE(BM398," ","")&amp;SUBSTITUTE(BN398," ",""))</f>
        <v/>
      </c>
    </row>
    <row r="399" spans="1:72">
      <c r="A399" s="162" t="str">
        <f t="shared" si="64"/>
        <v/>
      </c>
      <c r="B399" s="163"/>
      <c r="C399" s="8"/>
      <c r="D399" s="51"/>
      <c r="E399" s="311">
        <v>500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329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97" t="str">
        <f>IF(BS_CONTROLE[[#This Row],[Local - Partida]]=0, "-", BS_CONTROLE[[#This Row],[Local - Partida]])</f>
        <v>-</v>
      </c>
      <c r="AL399" s="297" t="str">
        <f>IF(BS_CONTROLE[[#This Row],[Local - Encerramento]]=0, "-", BS_CONTROLE[[#This Row],[Local - Encerramento]])</f>
        <v>-</v>
      </c>
      <c r="AM399" s="297" t="str">
        <f>IF(BS_CONTROLE[[#This Row],[Entre - Estações]]=0, "-", BS_CONTROLE[[#This Row],[Entre - Estações]])</f>
        <v>-</v>
      </c>
      <c r="AN399" s="297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0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1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>IF(BN399="","",SUBSTITUTE(BM399," ","")&amp;SUBSTITUTE(BN399," ",""))</f>
        <v/>
      </c>
    </row>
    <row r="400" spans="1:72">
      <c r="A400" s="162" t="str">
        <f t="shared" si="64"/>
        <v/>
      </c>
      <c r="B400" s="163"/>
      <c r="C400" s="8"/>
      <c r="D400" s="51"/>
      <c r="E400" s="311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329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97" t="str">
        <f>IF(BS_CONTROLE[[#This Row],[Local - Partida]]=0, "-", BS_CONTROLE[[#This Row],[Local - Partida]])</f>
        <v>-</v>
      </c>
      <c r="AL400" s="297" t="str">
        <f>IF(BS_CONTROLE[[#This Row],[Local - Encerramento]]=0, "-", BS_CONTROLE[[#This Row],[Local - Encerramento]])</f>
        <v>-</v>
      </c>
      <c r="AM400" s="297" t="str">
        <f>IF(BS_CONTROLE[[#This Row],[Entre - Estações]]=0, "-", BS_CONTROLE[[#This Row],[Entre - Estações]])</f>
        <v>-</v>
      </c>
      <c r="AN400" s="297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0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1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>IF(BN400="","",SUBSTITUTE(BM400," ","")&amp;SUBSTITUTE(BN400," ",""))</f>
        <v/>
      </c>
    </row>
    <row r="401" spans="1:72">
      <c r="A401" s="162" t="str">
        <f t="shared" si="64"/>
        <v/>
      </c>
      <c r="B401" s="163"/>
      <c r="C401" s="8"/>
      <c r="D401" s="51"/>
      <c r="E401" s="311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329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97" t="str">
        <f>IF(BS_CONTROLE[[#This Row],[Local - Partida]]=0, "-", BS_CONTROLE[[#This Row],[Local - Partida]])</f>
        <v>-</v>
      </c>
      <c r="AL401" s="297" t="str">
        <f>IF(BS_CONTROLE[[#This Row],[Local - Encerramento]]=0, "-", BS_CONTROLE[[#This Row],[Local - Encerramento]])</f>
        <v>-</v>
      </c>
      <c r="AM401" s="297" t="str">
        <f>IF(BS_CONTROLE[[#This Row],[Entre - Estações]]=0, "-", BS_CONTROLE[[#This Row],[Entre - Estações]])</f>
        <v>-</v>
      </c>
      <c r="AN401" s="297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0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1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>IF(BN401="","",SUBSTITUTE(BM401," ","")&amp;SUBSTITUTE(BN401," ",""))</f>
        <v/>
      </c>
    </row>
    <row r="402" spans="1:72">
      <c r="A402" s="162" t="str">
        <f t="shared" si="64"/>
        <v/>
      </c>
      <c r="B402" s="163"/>
      <c r="C402" s="8"/>
      <c r="D402" s="51"/>
      <c r="E402" s="311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329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97" t="str">
        <f>IF(BS_CONTROLE[[#This Row],[Local - Partida]]=0, "-", BS_CONTROLE[[#This Row],[Local - Partida]])</f>
        <v>-</v>
      </c>
      <c r="AL402" s="297" t="str">
        <f>IF(BS_CONTROLE[[#This Row],[Local - Encerramento]]=0, "-", BS_CONTROLE[[#This Row],[Local - Encerramento]])</f>
        <v>-</v>
      </c>
      <c r="AM402" s="297" t="str">
        <f>IF(BS_CONTROLE[[#This Row],[Entre - Estações]]=0, "-", BS_CONTROLE[[#This Row],[Entre - Estações]])</f>
        <v>-</v>
      </c>
      <c r="AN402" s="297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0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1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>IF(BN402="","",SUBSTITUTE(BM402," ","")&amp;SUBSTITUTE(BN402," ",""))</f>
        <v/>
      </c>
    </row>
    <row r="403" spans="1:72">
      <c r="A403" s="162" t="str">
        <f t="shared" si="64"/>
        <v/>
      </c>
      <c r="B403" s="163"/>
      <c r="C403" s="8"/>
      <c r="D403" s="51"/>
      <c r="E403" s="311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329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97" t="str">
        <f>IF(BS_CONTROLE[[#This Row],[Local - Partida]]=0, "-", BS_CONTROLE[[#This Row],[Local - Partida]])</f>
        <v>-</v>
      </c>
      <c r="AL403" s="297" t="str">
        <f>IF(BS_CONTROLE[[#This Row],[Local - Encerramento]]=0, "-", BS_CONTROLE[[#This Row],[Local - Encerramento]])</f>
        <v>-</v>
      </c>
      <c r="AM403" s="297" t="str">
        <f>IF(BS_CONTROLE[[#This Row],[Entre - Estações]]=0, "-", BS_CONTROLE[[#This Row],[Entre - Estações]])</f>
        <v>-</v>
      </c>
      <c r="AN403" s="297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0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1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>IF(BN403="","",SUBSTITUTE(BM403," ","")&amp;SUBSTITUTE(BN403," ",""))</f>
        <v/>
      </c>
    </row>
    <row r="404" spans="1:72">
      <c r="A404" s="162" t="str">
        <f t="shared" si="64"/>
        <v/>
      </c>
      <c r="B404" s="163"/>
      <c r="C404" s="8"/>
      <c r="D404" s="51"/>
      <c r="E404" s="311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329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97" t="str">
        <f>IF(BS_CONTROLE[[#This Row],[Local - Partida]]=0, "-", BS_CONTROLE[[#This Row],[Local - Partida]])</f>
        <v>-</v>
      </c>
      <c r="AL404" s="297" t="str">
        <f>IF(BS_CONTROLE[[#This Row],[Local - Encerramento]]=0, "-", BS_CONTROLE[[#This Row],[Local - Encerramento]])</f>
        <v>-</v>
      </c>
      <c r="AM404" s="297" t="str">
        <f>IF(BS_CONTROLE[[#This Row],[Entre - Estações]]=0, "-", BS_CONTROLE[[#This Row],[Entre - Estações]])</f>
        <v>-</v>
      </c>
      <c r="AN404" s="297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0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1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>IF(BN404="","",SUBSTITUTE(BM404," ","")&amp;SUBSTITUTE(BN404," ",""))</f>
        <v/>
      </c>
    </row>
    <row r="405" spans="1:72">
      <c r="A405" s="162" t="str">
        <f t="shared" si="64"/>
        <v/>
      </c>
      <c r="B405" s="163"/>
      <c r="C405" s="8"/>
      <c r="D405" s="51"/>
      <c r="E405" s="311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0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0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329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97" t="str">
        <f>IF(BS_CONTROLE[[#This Row],[Local - Partida]]=0, "-", BS_CONTROLE[[#This Row],[Local - Partida]])</f>
        <v>-</v>
      </c>
      <c r="AL405" s="297" t="str">
        <f>IF(BS_CONTROLE[[#This Row],[Local - Encerramento]]=0, "-", BS_CONTROLE[[#This Row],[Local - Encerramento]])</f>
        <v>-</v>
      </c>
      <c r="AM405" s="297" t="str">
        <f>IF(BS_CONTROLE[[#This Row],[Entre - Estações]]=0, "-", BS_CONTROLE[[#This Row],[Entre - Estações]])</f>
        <v>-</v>
      </c>
      <c r="AN405" s="297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0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1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>IF(BN405="","",SUBSTITUTE(BM405," ","")&amp;SUBSTITUTE(BN405," ",""))</f>
        <v/>
      </c>
    </row>
    <row r="406" spans="1:72">
      <c r="A406" s="162" t="str">
        <f t="shared" si="64"/>
        <v/>
      </c>
      <c r="B406" s="163"/>
      <c r="C406" s="8"/>
      <c r="D406" s="51"/>
      <c r="E406" s="311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0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0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329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97" t="str">
        <f>IF(BS_CONTROLE[[#This Row],[Local - Partida]]=0, "-", BS_CONTROLE[[#This Row],[Local - Partida]])</f>
        <v>-</v>
      </c>
      <c r="AL406" s="297" t="str">
        <f>IF(BS_CONTROLE[[#This Row],[Local - Encerramento]]=0, "-", BS_CONTROLE[[#This Row],[Local - Encerramento]])</f>
        <v>-</v>
      </c>
      <c r="AM406" s="297" t="str">
        <f>IF(BS_CONTROLE[[#This Row],[Entre - Estações]]=0, "-", BS_CONTROLE[[#This Row],[Entre - Estações]])</f>
        <v>-</v>
      </c>
      <c r="AN406" s="297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0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1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>IF(BN406="","",SUBSTITUTE(BM406," ","")&amp;SUBSTITUTE(BN406," ",""))</f>
        <v/>
      </c>
    </row>
    <row r="407" spans="1:72">
      <c r="A407" s="162" t="str">
        <f t="shared" si="64"/>
        <v/>
      </c>
      <c r="B407" s="163"/>
      <c r="C407" s="8"/>
      <c r="D407" s="51"/>
      <c r="E407" s="311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0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0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329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97" t="str">
        <f>IF(BS_CONTROLE[[#This Row],[Local - Partida]]=0, "-", BS_CONTROLE[[#This Row],[Local - Partida]])</f>
        <v>-</v>
      </c>
      <c r="AL407" s="297" t="str">
        <f>IF(BS_CONTROLE[[#This Row],[Local - Encerramento]]=0, "-", BS_CONTROLE[[#This Row],[Local - Encerramento]])</f>
        <v>-</v>
      </c>
      <c r="AM407" s="297" t="str">
        <f>IF(BS_CONTROLE[[#This Row],[Entre - Estações]]=0, "-", BS_CONTROLE[[#This Row],[Entre - Estações]])</f>
        <v>-</v>
      </c>
      <c r="AN407" s="297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0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1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>IF(BN407="","",SUBSTITUTE(BM407," ","")&amp;SUBSTITUTE(BN407," ",""))</f>
        <v/>
      </c>
    </row>
    <row r="408" spans="1:72">
      <c r="A408" s="162" t="str">
        <f t="shared" si="64"/>
        <v/>
      </c>
      <c r="B408" s="163"/>
      <c r="C408" s="8"/>
      <c r="D408" s="51"/>
      <c r="E408" s="312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0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0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329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97" t="str">
        <f>IF(BS_CONTROLE[[#This Row],[Local - Partida]]=0, "-", BS_CONTROLE[[#This Row],[Local - Partida]])</f>
        <v>-</v>
      </c>
      <c r="AL408" s="297" t="str">
        <f>IF(BS_CONTROLE[[#This Row],[Local - Encerramento]]=0, "-", BS_CONTROLE[[#This Row],[Local - Encerramento]])</f>
        <v>-</v>
      </c>
      <c r="AM408" s="297" t="str">
        <f>IF(BS_CONTROLE[[#This Row],[Entre - Estações]]=0, "-", BS_CONTROLE[[#This Row],[Entre - Estações]])</f>
        <v>-</v>
      </c>
      <c r="AN408" s="297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0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1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>IF(BN408="","",SUBSTITUTE(BM408," ","")&amp;SUBSTITUTE(BN408," ",""))</f>
        <v/>
      </c>
    </row>
    <row r="409" spans="1:72">
      <c r="A409" s="162" t="str">
        <f t="shared" si="64"/>
        <v/>
      </c>
      <c r="B409" s="163"/>
      <c r="C409" s="8"/>
      <c r="D409" s="51"/>
      <c r="E409" s="311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0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0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329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97" t="str">
        <f>IF(BS_CONTROLE[[#This Row],[Local - Partida]]=0, "-", BS_CONTROLE[[#This Row],[Local - Partida]])</f>
        <v>-</v>
      </c>
      <c r="AL409" s="297" t="str">
        <f>IF(BS_CONTROLE[[#This Row],[Local - Encerramento]]=0, "-", BS_CONTROLE[[#This Row],[Local - Encerramento]])</f>
        <v>-</v>
      </c>
      <c r="AM409" s="297" t="str">
        <f>IF(BS_CONTROLE[[#This Row],[Entre - Estações]]=0, "-", BS_CONTROLE[[#This Row],[Entre - Estações]])</f>
        <v>-</v>
      </c>
      <c r="AN409" s="297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0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1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>IF(BN409="","",SUBSTITUTE(BM409," ","")&amp;SUBSTITUTE(BN409," ",""))</f>
        <v/>
      </c>
    </row>
    <row r="410" spans="1:72">
      <c r="A410" s="162" t="str">
        <f t="shared" si="64"/>
        <v/>
      </c>
      <c r="B410" s="163"/>
      <c r="C410" s="8"/>
      <c r="D410" s="51"/>
      <c r="E410" s="311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0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0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329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97" t="str">
        <f>IF(BS_CONTROLE[[#This Row],[Local - Partida]]=0, "-", BS_CONTROLE[[#This Row],[Local - Partida]])</f>
        <v>-</v>
      </c>
      <c r="AL410" s="297" t="str">
        <f>IF(BS_CONTROLE[[#This Row],[Local - Encerramento]]=0, "-", BS_CONTROLE[[#This Row],[Local - Encerramento]])</f>
        <v>-</v>
      </c>
      <c r="AM410" s="297" t="str">
        <f>IF(BS_CONTROLE[[#This Row],[Entre - Estações]]=0, "-", BS_CONTROLE[[#This Row],[Entre - Estações]])</f>
        <v>-</v>
      </c>
      <c r="AN410" s="297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0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1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>IF(BN410="","",SUBSTITUTE(BM410," ","")&amp;SUBSTITUTE(BN410," ",""))</f>
        <v/>
      </c>
    </row>
    <row r="411" spans="1:72">
      <c r="A411" s="162" t="str">
        <f t="shared" si="64"/>
        <v/>
      </c>
      <c r="B411" s="163"/>
      <c r="C411" s="8"/>
      <c r="D411" s="51"/>
      <c r="E411" s="311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0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0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329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97" t="str">
        <f>IF(BS_CONTROLE[[#This Row],[Local - Partida]]=0, "-", BS_CONTROLE[[#This Row],[Local - Partida]])</f>
        <v>-</v>
      </c>
      <c r="AL411" s="297" t="str">
        <f>IF(BS_CONTROLE[[#This Row],[Local - Encerramento]]=0, "-", BS_CONTROLE[[#This Row],[Local - Encerramento]])</f>
        <v>-</v>
      </c>
      <c r="AM411" s="297" t="str">
        <f>IF(BS_CONTROLE[[#This Row],[Entre - Estações]]=0, "-", BS_CONTROLE[[#This Row],[Entre - Estações]])</f>
        <v>-</v>
      </c>
      <c r="AN411" s="297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0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1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>IF(BN411="","",SUBSTITUTE(BM411," ","")&amp;SUBSTITUTE(BN411," ",""))</f>
        <v/>
      </c>
    </row>
    <row r="412" spans="1:72">
      <c r="A412" s="162" t="str">
        <f t="shared" ref="A412:A446" si="65">D412&amp;B412</f>
        <v/>
      </c>
      <c r="B412" s="163"/>
      <c r="C412" s="8"/>
      <c r="D412" s="51"/>
      <c r="E412" s="311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0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0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329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97" t="str">
        <f>IF(BS_CONTROLE[[#This Row],[Local - Partida]]=0, "-", BS_CONTROLE[[#This Row],[Local - Partida]])</f>
        <v>-</v>
      </c>
      <c r="AL412" s="297" t="str">
        <f>IF(BS_CONTROLE[[#This Row],[Local - Encerramento]]=0, "-", BS_CONTROLE[[#This Row],[Local - Encerramento]])</f>
        <v>-</v>
      </c>
      <c r="AM412" s="297" t="str">
        <f>IF(BS_CONTROLE[[#This Row],[Entre - Estações]]=0, "-", BS_CONTROLE[[#This Row],[Entre - Estações]])</f>
        <v>-</v>
      </c>
      <c r="AN412" s="297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0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1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>IF(BN412="","",SUBSTITUTE(BM412," ","")&amp;SUBSTITUTE(BN412," ",""))</f>
        <v/>
      </c>
    </row>
    <row r="413" spans="1:72">
      <c r="A413" s="162" t="str">
        <f t="shared" si="65"/>
        <v/>
      </c>
      <c r="B413" s="163"/>
      <c r="C413" s="8"/>
      <c r="D413" s="51"/>
      <c r="E413" s="311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0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0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329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97" t="str">
        <f>IF(BS_CONTROLE[[#This Row],[Local - Partida]]=0, "-", BS_CONTROLE[[#This Row],[Local - Partida]])</f>
        <v>-</v>
      </c>
      <c r="AL413" s="297" t="str">
        <f>IF(BS_CONTROLE[[#This Row],[Local - Encerramento]]=0, "-", BS_CONTROLE[[#This Row],[Local - Encerramento]])</f>
        <v>-</v>
      </c>
      <c r="AM413" s="297" t="str">
        <f>IF(BS_CONTROLE[[#This Row],[Entre - Estações]]=0, "-", BS_CONTROLE[[#This Row],[Entre - Estações]])</f>
        <v>-</v>
      </c>
      <c r="AN413" s="297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0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1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>IF(BN413="","",SUBSTITUTE(BM413," ","")&amp;SUBSTITUTE(BN413," ",""))</f>
        <v/>
      </c>
    </row>
    <row r="414" spans="1:72">
      <c r="A414" s="162" t="str">
        <f t="shared" si="65"/>
        <v/>
      </c>
      <c r="B414" s="163"/>
      <c r="C414" s="8"/>
      <c r="D414" s="51"/>
      <c r="E414" s="311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0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0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329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97" t="str">
        <f>IF(BS_CONTROLE[[#This Row],[Local - Partida]]=0, "-", BS_CONTROLE[[#This Row],[Local - Partida]])</f>
        <v>-</v>
      </c>
      <c r="AL414" s="297" t="str">
        <f>IF(BS_CONTROLE[[#This Row],[Local - Encerramento]]=0, "-", BS_CONTROLE[[#This Row],[Local - Encerramento]])</f>
        <v>-</v>
      </c>
      <c r="AM414" s="297" t="str">
        <f>IF(BS_CONTROLE[[#This Row],[Entre - Estações]]=0, "-", BS_CONTROLE[[#This Row],[Entre - Estações]])</f>
        <v>-</v>
      </c>
      <c r="AN414" s="297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0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1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>IF(BN414="","",SUBSTITUTE(BM414," ","")&amp;SUBSTITUTE(BN414," ",""))</f>
        <v/>
      </c>
    </row>
    <row r="415" spans="1:72">
      <c r="A415" s="162" t="str">
        <f t="shared" si="65"/>
        <v/>
      </c>
      <c r="B415" s="163"/>
      <c r="C415" s="172"/>
      <c r="D415" s="222"/>
      <c r="E415" s="311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0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0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362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97" t="str">
        <f>IF(BS_CONTROLE[[#This Row],[Local - Partida]]=0, "-", BS_CONTROLE[[#This Row],[Local - Partida]])</f>
        <v>-</v>
      </c>
      <c r="AL415" s="297" t="str">
        <f>IF(BS_CONTROLE[[#This Row],[Local - Encerramento]]=0, "-", BS_CONTROLE[[#This Row],[Local - Encerramento]])</f>
        <v>-</v>
      </c>
      <c r="AM415" s="297" t="str">
        <f>IF(BS_CONTROLE[[#This Row],[Entre - Estações]]=0, "-", BS_CONTROLE[[#This Row],[Entre - Estações]])</f>
        <v>-</v>
      </c>
      <c r="AN415" s="297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98"/>
      <c r="AS415" s="298"/>
      <c r="AT415" s="298"/>
      <c r="AU415" s="298"/>
      <c r="AV415" s="298"/>
      <c r="AW415" s="298"/>
      <c r="AX415" s="159"/>
      <c r="AY415" s="310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2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>IF(BN415="","",SUBSTITUTE(BM415," ","")&amp;SUBSTITUTE(BN415," ",""))</f>
        <v/>
      </c>
    </row>
    <row r="416" spans="1:72">
      <c r="A416" s="162" t="str">
        <f t="shared" si="65"/>
        <v/>
      </c>
      <c r="B416" s="163"/>
      <c r="C416" s="8"/>
      <c r="D416" s="51"/>
      <c r="E416" s="311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0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0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329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97" t="str">
        <f>IF(BS_CONTROLE[[#This Row],[Local - Partida]]=0, "-", BS_CONTROLE[[#This Row],[Local - Partida]])</f>
        <v>-</v>
      </c>
      <c r="AL416" s="297" t="str">
        <f>IF(BS_CONTROLE[[#This Row],[Local - Encerramento]]=0, "-", BS_CONTROLE[[#This Row],[Local - Encerramento]])</f>
        <v>-</v>
      </c>
      <c r="AM416" s="297" t="str">
        <f>IF(BS_CONTROLE[[#This Row],[Entre - Estações]]=0, "-", BS_CONTROLE[[#This Row],[Entre - Estações]])</f>
        <v>-</v>
      </c>
      <c r="AN416" s="297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0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1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>IF(BN416="","",SUBSTITUTE(BM416," ","")&amp;SUBSTITUTE(BN416," ",""))</f>
        <v/>
      </c>
    </row>
    <row r="417" spans="1:72">
      <c r="A417" s="162" t="str">
        <f t="shared" si="65"/>
        <v/>
      </c>
      <c r="B417" s="163"/>
      <c r="C417" s="8"/>
      <c r="D417" s="51"/>
      <c r="E417" s="311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0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0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329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97" t="str">
        <f>IF(BS_CONTROLE[[#This Row],[Local - Partida]]=0, "-", BS_CONTROLE[[#This Row],[Local - Partida]])</f>
        <v>-</v>
      </c>
      <c r="AL417" s="297" t="str">
        <f>IF(BS_CONTROLE[[#This Row],[Local - Encerramento]]=0, "-", BS_CONTROLE[[#This Row],[Local - Encerramento]])</f>
        <v>-</v>
      </c>
      <c r="AM417" s="297" t="str">
        <f>IF(BS_CONTROLE[[#This Row],[Entre - Estações]]=0, "-", BS_CONTROLE[[#This Row],[Entre - Estações]])</f>
        <v>-</v>
      </c>
      <c r="AN417" s="297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298"/>
      <c r="AS417" s="298"/>
      <c r="AT417" s="298"/>
      <c r="AU417" s="237"/>
      <c r="AV417" s="237"/>
      <c r="AW417" s="237"/>
      <c r="AX417" s="38"/>
      <c r="AY417" s="310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1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>IF(BN417="","",SUBSTITUTE(BM417," ","")&amp;SUBSTITUTE(BN417," ",""))</f>
        <v/>
      </c>
    </row>
    <row r="418" spans="1:72">
      <c r="A418" s="162" t="str">
        <f t="shared" si="65"/>
        <v/>
      </c>
      <c r="B418" s="163"/>
      <c r="C418" s="8"/>
      <c r="D418" s="51"/>
      <c r="E418" s="311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0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0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329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97" t="str">
        <f>IF(BS_CONTROLE[[#This Row],[Local - Partida]]=0, "-", BS_CONTROLE[[#This Row],[Local - Partida]])</f>
        <v>-</v>
      </c>
      <c r="AL418" s="297" t="str">
        <f>IF(BS_CONTROLE[[#This Row],[Local - Encerramento]]=0, "-", BS_CONTROLE[[#This Row],[Local - Encerramento]])</f>
        <v>-</v>
      </c>
      <c r="AM418" s="297" t="str">
        <f>IF(BS_CONTROLE[[#This Row],[Entre - Estações]]=0, "-", BS_CONTROLE[[#This Row],[Entre - Estações]])</f>
        <v>-</v>
      </c>
      <c r="AN418" s="297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298"/>
      <c r="AS418" s="298"/>
      <c r="AT418" s="298"/>
      <c r="AU418" s="237"/>
      <c r="AV418" s="237"/>
      <c r="AW418" s="237"/>
      <c r="AX418" s="38"/>
      <c r="AY418" s="310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1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0" t="str">
        <f>IF(BN418="","",SUBSTITUTE(BM418," ","")&amp;SUBSTITUTE(BN418," ",""))</f>
        <v/>
      </c>
    </row>
    <row r="419" spans="1:72">
      <c r="A419" s="162" t="str">
        <f t="shared" si="65"/>
        <v/>
      </c>
      <c r="B419" s="163"/>
      <c r="C419" s="8"/>
      <c r="D419" s="51"/>
      <c r="E419" s="311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0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0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329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97" t="str">
        <f>IF(BS_CONTROLE[[#This Row],[Local - Partida]]=0, "-", BS_CONTROLE[[#This Row],[Local - Partida]])</f>
        <v>-</v>
      </c>
      <c r="AL419" s="297" t="str">
        <f>IF(BS_CONTROLE[[#This Row],[Local - Encerramento]]=0, "-", BS_CONTROLE[[#This Row],[Local - Encerramento]])</f>
        <v>-</v>
      </c>
      <c r="AM419" s="297" t="str">
        <f>IF(BS_CONTROLE[[#This Row],[Entre - Estações]]=0, "-", BS_CONTROLE[[#This Row],[Entre - Estações]])</f>
        <v>-</v>
      </c>
      <c r="AN419" s="297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298"/>
      <c r="AS419" s="298"/>
      <c r="AT419" s="298"/>
      <c r="AU419" s="237"/>
      <c r="AV419" s="237"/>
      <c r="AW419" s="237"/>
      <c r="AX419" s="38"/>
      <c r="AY419" s="310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1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0" t="str">
        <f>IF(BN419="","",SUBSTITUTE(BM419," ","")&amp;SUBSTITUTE(BN419," ",""))</f>
        <v/>
      </c>
    </row>
    <row r="420" spans="1:72">
      <c r="A420" s="162" t="str">
        <f t="shared" si="65"/>
        <v/>
      </c>
      <c r="B420" s="163"/>
      <c r="C420" s="8"/>
      <c r="D420" s="51"/>
      <c r="E420" s="312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0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0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329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97" t="str">
        <f>IF(BS_CONTROLE[[#This Row],[Local - Partida]]=0, "-", BS_CONTROLE[[#This Row],[Local - Partida]])</f>
        <v>-</v>
      </c>
      <c r="AL420" s="297" t="str">
        <f>IF(BS_CONTROLE[[#This Row],[Local - Encerramento]]=0, "-", BS_CONTROLE[[#This Row],[Local - Encerramento]])</f>
        <v>-</v>
      </c>
      <c r="AM420" s="297" t="str">
        <f>IF(BS_CONTROLE[[#This Row],[Entre - Estações]]=0, "-", BS_CONTROLE[[#This Row],[Entre - Estações]])</f>
        <v>-</v>
      </c>
      <c r="AN420" s="297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298"/>
      <c r="AS420" s="298"/>
      <c r="AT420" s="298"/>
      <c r="AU420" s="237"/>
      <c r="AV420" s="237"/>
      <c r="AW420" s="237"/>
      <c r="AX420" s="38"/>
      <c r="AY420" s="310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1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0" t="str">
        <f>IF(BN420="","",SUBSTITUTE(BM420," ","")&amp;SUBSTITUTE(BN420," ",""))</f>
        <v/>
      </c>
    </row>
    <row r="421" spans="1:72">
      <c r="A421" s="162" t="str">
        <f t="shared" si="65"/>
        <v/>
      </c>
      <c r="B421" s="163"/>
      <c r="C421" s="8"/>
      <c r="D421" s="51"/>
      <c r="E421" s="311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0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0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329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97" t="str">
        <f>IF(BS_CONTROLE[[#This Row],[Local - Partida]]=0, "-", BS_CONTROLE[[#This Row],[Local - Partida]])</f>
        <v>-</v>
      </c>
      <c r="AL421" s="297" t="str">
        <f>IF(BS_CONTROLE[[#This Row],[Local - Encerramento]]=0, "-", BS_CONTROLE[[#This Row],[Local - Encerramento]])</f>
        <v>-</v>
      </c>
      <c r="AM421" s="297" t="str">
        <f>IF(BS_CONTROLE[[#This Row],[Entre - Estações]]=0, "-", BS_CONTROLE[[#This Row],[Entre - Estações]])</f>
        <v>-</v>
      </c>
      <c r="AN421" s="297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298"/>
      <c r="AS421" s="298"/>
      <c r="AT421" s="298"/>
      <c r="AU421" s="237"/>
      <c r="AV421" s="237"/>
      <c r="AW421" s="237"/>
      <c r="AX421" s="38"/>
      <c r="AY421" s="310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1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0" t="str">
        <f>IF(BN421="","",SUBSTITUTE(BM421," ","")&amp;SUBSTITUTE(BN421," ",""))</f>
        <v/>
      </c>
    </row>
    <row r="422" spans="1:72">
      <c r="A422" s="162" t="str">
        <f t="shared" si="65"/>
        <v/>
      </c>
      <c r="B422" s="163"/>
      <c r="C422" s="8"/>
      <c r="D422" s="51"/>
      <c r="E422" s="311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0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0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329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97" t="str">
        <f>IF(BS_CONTROLE[[#This Row],[Local - Partida]]=0, "-", BS_CONTROLE[[#This Row],[Local - Partida]])</f>
        <v>-</v>
      </c>
      <c r="AL422" s="297" t="str">
        <f>IF(BS_CONTROLE[[#This Row],[Local - Encerramento]]=0, "-", BS_CONTROLE[[#This Row],[Local - Encerramento]])</f>
        <v>-</v>
      </c>
      <c r="AM422" s="297" t="str">
        <f>IF(BS_CONTROLE[[#This Row],[Entre - Estações]]=0, "-", BS_CONTROLE[[#This Row],[Entre - Estações]])</f>
        <v>-</v>
      </c>
      <c r="AN422" s="297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298"/>
      <c r="AS422" s="298"/>
      <c r="AT422" s="298"/>
      <c r="AU422" s="237"/>
      <c r="AV422" s="237"/>
      <c r="AW422" s="237"/>
      <c r="AX422" s="38"/>
      <c r="AY422" s="310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1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0" t="str">
        <f>IF(BN422="","",SUBSTITUTE(BM422," ","")&amp;SUBSTITUTE(BN422," ",""))</f>
        <v/>
      </c>
    </row>
    <row r="423" spans="1:72">
      <c r="A423" s="162" t="str">
        <f t="shared" si="65"/>
        <v/>
      </c>
      <c r="B423" s="163"/>
      <c r="C423" s="8"/>
      <c r="D423" s="51"/>
      <c r="E423" s="311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0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0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329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97" t="str">
        <f>IF(BS_CONTROLE[[#This Row],[Local - Partida]]=0, "-", BS_CONTROLE[[#This Row],[Local - Partida]])</f>
        <v>-</v>
      </c>
      <c r="AL423" s="297" t="str">
        <f>IF(BS_CONTROLE[[#This Row],[Local - Encerramento]]=0, "-", BS_CONTROLE[[#This Row],[Local - Encerramento]])</f>
        <v>-</v>
      </c>
      <c r="AM423" s="297" t="str">
        <f>IF(BS_CONTROLE[[#This Row],[Entre - Estações]]=0, "-", BS_CONTROLE[[#This Row],[Entre - Estações]])</f>
        <v>-</v>
      </c>
      <c r="AN423" s="297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298"/>
      <c r="AS423" s="298"/>
      <c r="AT423" s="298"/>
      <c r="AU423" s="237"/>
      <c r="AV423" s="237"/>
      <c r="AW423" s="237"/>
      <c r="AX423" s="38"/>
      <c r="AY423" s="310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1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0" t="str">
        <f>IF(BN423="","",SUBSTITUTE(BM423," ","")&amp;SUBSTITUTE(BN423," ",""))</f>
        <v/>
      </c>
    </row>
    <row r="424" spans="1:72">
      <c r="A424" s="162" t="str">
        <f t="shared" si="65"/>
        <v/>
      </c>
      <c r="B424" s="163"/>
      <c r="C424" s="8"/>
      <c r="D424" s="51"/>
      <c r="E424" s="311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0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0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329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97" t="str">
        <f>IF(BS_CONTROLE[[#This Row],[Local - Partida]]=0, "-", BS_CONTROLE[[#This Row],[Local - Partida]])</f>
        <v>-</v>
      </c>
      <c r="AL424" s="297" t="str">
        <f>IF(BS_CONTROLE[[#This Row],[Local - Encerramento]]=0, "-", BS_CONTROLE[[#This Row],[Local - Encerramento]])</f>
        <v>-</v>
      </c>
      <c r="AM424" s="297" t="str">
        <f>IF(BS_CONTROLE[[#This Row],[Entre - Estações]]=0, "-", BS_CONTROLE[[#This Row],[Entre - Estações]])</f>
        <v>-</v>
      </c>
      <c r="AN424" s="297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298"/>
      <c r="AS424" s="298"/>
      <c r="AT424" s="298"/>
      <c r="AU424" s="237"/>
      <c r="AV424" s="237"/>
      <c r="AW424" s="237"/>
      <c r="AX424" s="38"/>
      <c r="AY424" s="310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1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0" t="str">
        <f>IF(BN424="","",SUBSTITUTE(BM424," ","")&amp;SUBSTITUTE(BN424," ",""))</f>
        <v/>
      </c>
    </row>
    <row r="425" spans="1:72">
      <c r="A425" s="162" t="str">
        <f t="shared" si="65"/>
        <v/>
      </c>
      <c r="B425" s="163"/>
      <c r="C425" s="8"/>
      <c r="D425" s="51"/>
      <c r="E425" s="311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0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0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329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97" t="str">
        <f>IF(BS_CONTROLE[[#This Row],[Local - Partida]]=0, "-", BS_CONTROLE[[#This Row],[Local - Partida]])</f>
        <v>-</v>
      </c>
      <c r="AL425" s="297" t="str">
        <f>IF(BS_CONTROLE[[#This Row],[Local - Encerramento]]=0, "-", BS_CONTROLE[[#This Row],[Local - Encerramento]])</f>
        <v>-</v>
      </c>
      <c r="AM425" s="297" t="str">
        <f>IF(BS_CONTROLE[[#This Row],[Entre - Estações]]=0, "-", BS_CONTROLE[[#This Row],[Entre - Estações]])</f>
        <v>-</v>
      </c>
      <c r="AN425" s="297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298"/>
      <c r="AS425" s="298"/>
      <c r="AT425" s="298"/>
      <c r="AU425" s="237"/>
      <c r="AV425" s="237"/>
      <c r="AW425" s="237"/>
      <c r="AX425" s="38"/>
      <c r="AY425" s="310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1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0" t="str">
        <f>IF(BN425="","",SUBSTITUTE(BM425," ","")&amp;SUBSTITUTE(BN425," ",""))</f>
        <v/>
      </c>
    </row>
    <row r="426" spans="1:72">
      <c r="A426" s="162" t="str">
        <f t="shared" si="65"/>
        <v/>
      </c>
      <c r="B426" s="163"/>
      <c r="C426" s="8"/>
      <c r="D426" s="51"/>
      <c r="E426" s="311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0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0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329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97" t="str">
        <f>IF(BS_CONTROLE[[#This Row],[Local - Partida]]=0, "-", BS_CONTROLE[[#This Row],[Local - Partida]])</f>
        <v>-</v>
      </c>
      <c r="AL426" s="297" t="str">
        <f>IF(BS_CONTROLE[[#This Row],[Local - Encerramento]]=0, "-", BS_CONTROLE[[#This Row],[Local - Encerramento]])</f>
        <v>-</v>
      </c>
      <c r="AM426" s="297" t="str">
        <f>IF(BS_CONTROLE[[#This Row],[Entre - Estações]]=0, "-", BS_CONTROLE[[#This Row],[Entre - Estações]])</f>
        <v>-</v>
      </c>
      <c r="AN426" s="297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298"/>
      <c r="AS426" s="298"/>
      <c r="AT426" s="298"/>
      <c r="AU426" s="237"/>
      <c r="AV426" s="237"/>
      <c r="AW426" s="237"/>
      <c r="AX426" s="38"/>
      <c r="AY426" s="310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1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0" t="str">
        <f>IF(BN426="","",SUBSTITUTE(BM426," ","")&amp;SUBSTITUTE(BN426," ",""))</f>
        <v/>
      </c>
    </row>
    <row r="427" spans="1:72">
      <c r="A427" s="162" t="str">
        <f t="shared" si="65"/>
        <v/>
      </c>
      <c r="B427" s="163"/>
      <c r="C427" s="8"/>
      <c r="D427" s="51"/>
      <c r="E427" s="311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0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0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329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97" t="str">
        <f>IF(BS_CONTROLE[[#This Row],[Local - Partida]]=0, "-", BS_CONTROLE[[#This Row],[Local - Partida]])</f>
        <v>-</v>
      </c>
      <c r="AL427" s="297" t="str">
        <f>IF(BS_CONTROLE[[#This Row],[Local - Encerramento]]=0, "-", BS_CONTROLE[[#This Row],[Local - Encerramento]])</f>
        <v>-</v>
      </c>
      <c r="AM427" s="297" t="str">
        <f>IF(BS_CONTROLE[[#This Row],[Entre - Estações]]=0, "-", BS_CONTROLE[[#This Row],[Entre - Estações]])</f>
        <v>-</v>
      </c>
      <c r="AN427" s="297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298"/>
      <c r="AS427" s="298"/>
      <c r="AT427" s="298"/>
      <c r="AU427" s="237"/>
      <c r="AV427" s="237"/>
      <c r="AW427" s="237"/>
      <c r="AX427" s="38"/>
      <c r="AY427" s="310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1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0" t="str">
        <f>IF(BN427="","",SUBSTITUTE(BM427," ","")&amp;SUBSTITUTE(BN427," ",""))</f>
        <v/>
      </c>
    </row>
    <row r="428" spans="1:72">
      <c r="A428" s="162" t="str">
        <f t="shared" si="65"/>
        <v/>
      </c>
      <c r="B428" s="163"/>
      <c r="C428" s="8"/>
      <c r="D428" s="51"/>
      <c r="E428" s="311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0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0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329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97" t="str">
        <f>IF(BS_CONTROLE[[#This Row],[Local - Partida]]=0, "-", BS_CONTROLE[[#This Row],[Local - Partida]])</f>
        <v>-</v>
      </c>
      <c r="AL428" s="297" t="str">
        <f>IF(BS_CONTROLE[[#This Row],[Local - Encerramento]]=0, "-", BS_CONTROLE[[#This Row],[Local - Encerramento]])</f>
        <v>-</v>
      </c>
      <c r="AM428" s="297" t="str">
        <f>IF(BS_CONTROLE[[#This Row],[Entre - Estações]]=0, "-", BS_CONTROLE[[#This Row],[Entre - Estações]])</f>
        <v>-</v>
      </c>
      <c r="AN428" s="297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298"/>
      <c r="AS428" s="298"/>
      <c r="AT428" s="298"/>
      <c r="AU428" s="237"/>
      <c r="AV428" s="237"/>
      <c r="AW428" s="237"/>
      <c r="AX428" s="38"/>
      <c r="AY428" s="310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1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0" t="str">
        <f>IF(BN428="","",SUBSTITUTE(BM428," ","")&amp;SUBSTITUTE(BN428," ",""))</f>
        <v/>
      </c>
    </row>
    <row r="429" spans="1:72">
      <c r="A429" s="162" t="str">
        <f t="shared" si="65"/>
        <v/>
      </c>
      <c r="B429" s="163"/>
      <c r="C429" s="8"/>
      <c r="D429" s="51"/>
      <c r="E429" s="311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0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0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329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97" t="str">
        <f>IF(BS_CONTROLE[[#This Row],[Local - Partida]]=0, "-", BS_CONTROLE[[#This Row],[Local - Partida]])</f>
        <v>-</v>
      </c>
      <c r="AL429" s="297" t="str">
        <f>IF(BS_CONTROLE[[#This Row],[Local - Encerramento]]=0, "-", BS_CONTROLE[[#This Row],[Local - Encerramento]])</f>
        <v>-</v>
      </c>
      <c r="AM429" s="297" t="str">
        <f>IF(BS_CONTROLE[[#This Row],[Entre - Estações]]=0, "-", BS_CONTROLE[[#This Row],[Entre - Estações]])</f>
        <v>-</v>
      </c>
      <c r="AN429" s="297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298"/>
      <c r="AS429" s="298"/>
      <c r="AT429" s="298"/>
      <c r="AU429" s="237"/>
      <c r="AV429" s="237"/>
      <c r="AW429" s="237"/>
      <c r="AX429" s="38"/>
      <c r="AY429" s="310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1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0" t="str">
        <f>IF(BN429="","",SUBSTITUTE(BM429," ","")&amp;SUBSTITUTE(BN429," ",""))</f>
        <v/>
      </c>
    </row>
    <row r="430" spans="1:72">
      <c r="A430" s="162" t="str">
        <f t="shared" si="65"/>
        <v/>
      </c>
      <c r="B430" s="163"/>
      <c r="C430" s="8"/>
      <c r="D430" s="51"/>
      <c r="E430" s="311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0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0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329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97" t="str">
        <f>IF(BS_CONTROLE[[#This Row],[Local - Partida]]=0, "-", BS_CONTROLE[[#This Row],[Local - Partida]])</f>
        <v>-</v>
      </c>
      <c r="AL430" s="297" t="str">
        <f>IF(BS_CONTROLE[[#This Row],[Local - Encerramento]]=0, "-", BS_CONTROLE[[#This Row],[Local - Encerramento]])</f>
        <v>-</v>
      </c>
      <c r="AM430" s="297" t="str">
        <f>IF(BS_CONTROLE[[#This Row],[Entre - Estações]]=0, "-", BS_CONTROLE[[#This Row],[Entre - Estações]])</f>
        <v>-</v>
      </c>
      <c r="AN430" s="297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298"/>
      <c r="AS430" s="298"/>
      <c r="AT430" s="298"/>
      <c r="AU430" s="237"/>
      <c r="AV430" s="237"/>
      <c r="AW430" s="237"/>
      <c r="AX430" s="38"/>
      <c r="AY430" s="310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1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0" t="str">
        <f>IF(BN430="","",SUBSTITUTE(BM430," ","")&amp;SUBSTITUTE(BN430," ",""))</f>
        <v/>
      </c>
    </row>
    <row r="431" spans="1:72">
      <c r="A431" s="162" t="str">
        <f t="shared" si="65"/>
        <v/>
      </c>
      <c r="B431" s="163"/>
      <c r="C431" s="8"/>
      <c r="D431" s="51"/>
      <c r="E431" s="311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0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0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329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97" t="str">
        <f>IF(BS_CONTROLE[[#This Row],[Local - Partida]]=0, "-", BS_CONTROLE[[#This Row],[Local - Partida]])</f>
        <v>-</v>
      </c>
      <c r="AL431" s="297" t="str">
        <f>IF(BS_CONTROLE[[#This Row],[Local - Encerramento]]=0, "-", BS_CONTROLE[[#This Row],[Local - Encerramento]])</f>
        <v>-</v>
      </c>
      <c r="AM431" s="297" t="str">
        <f>IF(BS_CONTROLE[[#This Row],[Entre - Estações]]=0, "-", BS_CONTROLE[[#This Row],[Entre - Estações]])</f>
        <v>-</v>
      </c>
      <c r="AN431" s="297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298"/>
      <c r="AS431" s="298"/>
      <c r="AT431" s="298"/>
      <c r="AU431" s="237"/>
      <c r="AV431" s="237"/>
      <c r="AW431" s="237"/>
      <c r="AX431" s="38"/>
      <c r="AY431" s="310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1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0" t="str">
        <f>IF(BN431="","",SUBSTITUTE(BM431," ","")&amp;SUBSTITUTE(BN431," ",""))</f>
        <v/>
      </c>
    </row>
    <row r="432" spans="1:72">
      <c r="A432" s="162" t="str">
        <f t="shared" si="65"/>
        <v/>
      </c>
      <c r="B432" s="163"/>
      <c r="C432" s="8"/>
      <c r="D432" s="51"/>
      <c r="E432" s="312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0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0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329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97" t="str">
        <f>IF(BS_CONTROLE[[#This Row],[Local - Partida]]=0, "-", BS_CONTROLE[[#This Row],[Local - Partida]])</f>
        <v>-</v>
      </c>
      <c r="AL432" s="297" t="str">
        <f>IF(BS_CONTROLE[[#This Row],[Local - Encerramento]]=0, "-", BS_CONTROLE[[#This Row],[Local - Encerramento]])</f>
        <v>-</v>
      </c>
      <c r="AM432" s="297" t="str">
        <f>IF(BS_CONTROLE[[#This Row],[Entre - Estações]]=0, "-", BS_CONTROLE[[#This Row],[Entre - Estações]])</f>
        <v>-</v>
      </c>
      <c r="AN432" s="297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298"/>
      <c r="AS432" s="298"/>
      <c r="AT432" s="298"/>
      <c r="AU432" s="237"/>
      <c r="AV432" s="237"/>
      <c r="AW432" s="237"/>
      <c r="AX432" s="38"/>
      <c r="AY432" s="310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1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0" t="str">
        <f>IF(BN432="","",SUBSTITUTE(BM432," ","")&amp;SUBSTITUTE(BN432," ",""))</f>
        <v/>
      </c>
    </row>
    <row r="433" spans="1:72">
      <c r="A433" s="162" t="str">
        <f t="shared" si="65"/>
        <v/>
      </c>
      <c r="B433" s="163"/>
      <c r="C433" s="8"/>
      <c r="D433" s="51"/>
      <c r="E433" s="311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0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0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329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97" t="str">
        <f>IF(BS_CONTROLE[[#This Row],[Local - Partida]]=0, "-", BS_CONTROLE[[#This Row],[Local - Partida]])</f>
        <v>-</v>
      </c>
      <c r="AL433" s="297" t="str">
        <f>IF(BS_CONTROLE[[#This Row],[Local - Encerramento]]=0, "-", BS_CONTROLE[[#This Row],[Local - Encerramento]])</f>
        <v>-</v>
      </c>
      <c r="AM433" s="297" t="str">
        <f>IF(BS_CONTROLE[[#This Row],[Entre - Estações]]=0, "-", BS_CONTROLE[[#This Row],[Entre - Estações]])</f>
        <v>-</v>
      </c>
      <c r="AN433" s="297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298"/>
      <c r="AS433" s="298"/>
      <c r="AT433" s="298"/>
      <c r="AU433" s="237"/>
      <c r="AV433" s="237"/>
      <c r="AW433" s="237"/>
      <c r="AX433" s="38"/>
      <c r="AY433" s="310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1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0" t="str">
        <f>IF(BN433="","",SUBSTITUTE(BM433," ","")&amp;SUBSTITUTE(BN433," ",""))</f>
        <v/>
      </c>
    </row>
    <row r="434" spans="1:72">
      <c r="A434" s="162" t="str">
        <f t="shared" si="65"/>
        <v/>
      </c>
      <c r="B434" s="163"/>
      <c r="C434" s="8"/>
      <c r="D434" s="51"/>
      <c r="E434" s="311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0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0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329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97" t="str">
        <f>IF(BS_CONTROLE[[#This Row],[Local - Partida]]=0, "-", BS_CONTROLE[[#This Row],[Local - Partida]])</f>
        <v>-</v>
      </c>
      <c r="AL434" s="297" t="str">
        <f>IF(BS_CONTROLE[[#This Row],[Local - Encerramento]]=0, "-", BS_CONTROLE[[#This Row],[Local - Encerramento]])</f>
        <v>-</v>
      </c>
      <c r="AM434" s="297" t="str">
        <f>IF(BS_CONTROLE[[#This Row],[Entre - Estações]]=0, "-", BS_CONTROLE[[#This Row],[Entre - Estações]])</f>
        <v>-</v>
      </c>
      <c r="AN434" s="297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298"/>
      <c r="AS434" s="298"/>
      <c r="AT434" s="298"/>
      <c r="AU434" s="237"/>
      <c r="AV434" s="237"/>
      <c r="AW434" s="237"/>
      <c r="AX434" s="38"/>
      <c r="AY434" s="310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1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0" t="str">
        <f>IF(BN434="","",SUBSTITUTE(BM434," ","")&amp;SUBSTITUTE(BN434," ",""))</f>
        <v/>
      </c>
    </row>
    <row r="435" spans="1:72">
      <c r="A435" s="162" t="str">
        <f t="shared" si="65"/>
        <v/>
      </c>
      <c r="B435" s="163"/>
      <c r="C435" s="8"/>
      <c r="D435" s="51"/>
      <c r="E435" s="311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0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0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329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97" t="str">
        <f>IF(BS_CONTROLE[[#This Row],[Local - Partida]]=0, "-", BS_CONTROLE[[#This Row],[Local - Partida]])</f>
        <v>-</v>
      </c>
      <c r="AL435" s="297" t="str">
        <f>IF(BS_CONTROLE[[#This Row],[Local - Encerramento]]=0, "-", BS_CONTROLE[[#This Row],[Local - Encerramento]])</f>
        <v>-</v>
      </c>
      <c r="AM435" s="297" t="str">
        <f>IF(BS_CONTROLE[[#This Row],[Entre - Estações]]=0, "-", BS_CONTROLE[[#This Row],[Entre - Estações]])</f>
        <v>-</v>
      </c>
      <c r="AN435" s="297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298"/>
      <c r="AS435" s="298"/>
      <c r="AT435" s="298"/>
      <c r="AU435" s="237"/>
      <c r="AV435" s="237"/>
      <c r="AW435" s="237"/>
      <c r="AX435" s="38"/>
      <c r="AY435" s="310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1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0" t="str">
        <f>IF(BN435="","",SUBSTITUTE(BM435," ","")&amp;SUBSTITUTE(BN435," ",""))</f>
        <v/>
      </c>
    </row>
    <row r="436" spans="1:72">
      <c r="A436" s="162" t="str">
        <f t="shared" si="65"/>
        <v/>
      </c>
      <c r="B436" s="163"/>
      <c r="C436" s="8"/>
      <c r="D436" s="51"/>
      <c r="E436" s="311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0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0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329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97" t="str">
        <f>IF(BS_CONTROLE[[#This Row],[Local - Partida]]=0, "-", BS_CONTROLE[[#This Row],[Local - Partida]])</f>
        <v>-</v>
      </c>
      <c r="AL436" s="297" t="str">
        <f>IF(BS_CONTROLE[[#This Row],[Local - Encerramento]]=0, "-", BS_CONTROLE[[#This Row],[Local - Encerramento]])</f>
        <v>-</v>
      </c>
      <c r="AM436" s="297" t="str">
        <f>IF(BS_CONTROLE[[#This Row],[Entre - Estações]]=0, "-", BS_CONTROLE[[#This Row],[Entre - Estações]])</f>
        <v>-</v>
      </c>
      <c r="AN436" s="297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298"/>
      <c r="AS436" s="298"/>
      <c r="AT436" s="298"/>
      <c r="AU436" s="237"/>
      <c r="AV436" s="237"/>
      <c r="AW436" s="237"/>
      <c r="AX436" s="38"/>
      <c r="AY436" s="310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1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0" t="str">
        <f>IF(BN436="","",SUBSTITUTE(BM436," ","")&amp;SUBSTITUTE(BN436," ",""))</f>
        <v/>
      </c>
    </row>
    <row r="437" spans="1:72">
      <c r="A437" s="162" t="str">
        <f t="shared" si="65"/>
        <v/>
      </c>
      <c r="B437" s="163"/>
      <c r="C437" s="8"/>
      <c r="D437" s="51"/>
      <c r="E437" s="311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0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0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329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97" t="str">
        <f>IF(BS_CONTROLE[[#This Row],[Local - Partida]]=0, "-", BS_CONTROLE[[#This Row],[Local - Partida]])</f>
        <v>-</v>
      </c>
      <c r="AL437" s="297" t="str">
        <f>IF(BS_CONTROLE[[#This Row],[Local - Encerramento]]=0, "-", BS_CONTROLE[[#This Row],[Local - Encerramento]])</f>
        <v>-</v>
      </c>
      <c r="AM437" s="297" t="str">
        <f>IF(BS_CONTROLE[[#This Row],[Entre - Estações]]=0, "-", BS_CONTROLE[[#This Row],[Entre - Estações]])</f>
        <v>-</v>
      </c>
      <c r="AN437" s="297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298"/>
      <c r="AS437" s="298"/>
      <c r="AT437" s="298"/>
      <c r="AU437" s="237"/>
      <c r="AV437" s="237"/>
      <c r="AW437" s="237"/>
      <c r="AX437" s="38"/>
      <c r="AY437" s="310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1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0" t="str">
        <f>IF(BN437="","",SUBSTITUTE(BM437," ","")&amp;SUBSTITUTE(BN437," ",""))</f>
        <v/>
      </c>
    </row>
    <row r="438" spans="1:72">
      <c r="A438" s="162" t="str">
        <f t="shared" si="65"/>
        <v/>
      </c>
      <c r="B438" s="163"/>
      <c r="C438" s="8"/>
      <c r="D438" s="51"/>
      <c r="E438" s="311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0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0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329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97" t="str">
        <f>IF(BS_CONTROLE[[#This Row],[Local - Partida]]=0, "-", BS_CONTROLE[[#This Row],[Local - Partida]])</f>
        <v>-</v>
      </c>
      <c r="AL438" s="297" t="str">
        <f>IF(BS_CONTROLE[[#This Row],[Local - Encerramento]]=0, "-", BS_CONTROLE[[#This Row],[Local - Encerramento]])</f>
        <v>-</v>
      </c>
      <c r="AM438" s="297" t="str">
        <f>IF(BS_CONTROLE[[#This Row],[Entre - Estações]]=0, "-", BS_CONTROLE[[#This Row],[Entre - Estações]])</f>
        <v>-</v>
      </c>
      <c r="AN438" s="297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298"/>
      <c r="AS438" s="298"/>
      <c r="AT438" s="298"/>
      <c r="AU438" s="237"/>
      <c r="AV438" s="237"/>
      <c r="AW438" s="237"/>
      <c r="AX438" s="38"/>
      <c r="AY438" s="310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1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0" t="str">
        <f>IF(BN438="","",SUBSTITUTE(BM438," ","")&amp;SUBSTITUTE(BN438," ",""))</f>
        <v/>
      </c>
    </row>
    <row r="439" spans="1:72">
      <c r="A439" s="162" t="str">
        <f t="shared" si="65"/>
        <v/>
      </c>
      <c r="B439" s="163"/>
      <c r="C439" s="8"/>
      <c r="D439" s="51"/>
      <c r="E439" s="311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0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0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329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97" t="str">
        <f>IF(BS_CONTROLE[[#This Row],[Local - Partida]]=0, "-", BS_CONTROLE[[#This Row],[Local - Partida]])</f>
        <v>-</v>
      </c>
      <c r="AL439" s="297" t="str">
        <f>IF(BS_CONTROLE[[#This Row],[Local - Encerramento]]=0, "-", BS_CONTROLE[[#This Row],[Local - Encerramento]])</f>
        <v>-</v>
      </c>
      <c r="AM439" s="297" t="str">
        <f>IF(BS_CONTROLE[[#This Row],[Entre - Estações]]=0, "-", BS_CONTROLE[[#This Row],[Entre - Estações]])</f>
        <v>-</v>
      </c>
      <c r="AN439" s="297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298"/>
      <c r="AS439" s="298"/>
      <c r="AT439" s="298"/>
      <c r="AU439" s="237"/>
      <c r="AV439" s="237"/>
      <c r="AW439" s="237"/>
      <c r="AX439" s="38"/>
      <c r="AY439" s="310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1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0" t="str">
        <f>IF(BN439="","",SUBSTITUTE(BM439," ","")&amp;SUBSTITUTE(BN439," ",""))</f>
        <v/>
      </c>
    </row>
    <row r="440" spans="1:72">
      <c r="A440" s="162" t="str">
        <f t="shared" si="65"/>
        <v/>
      </c>
      <c r="B440" s="163"/>
      <c r="C440" s="8"/>
      <c r="D440" s="51"/>
      <c r="E440" s="311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0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0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329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97" t="str">
        <f>IF(BS_CONTROLE[[#This Row],[Local - Partida]]=0, "-", BS_CONTROLE[[#This Row],[Local - Partida]])</f>
        <v>-</v>
      </c>
      <c r="AL440" s="297" t="str">
        <f>IF(BS_CONTROLE[[#This Row],[Local - Encerramento]]=0, "-", BS_CONTROLE[[#This Row],[Local - Encerramento]])</f>
        <v>-</v>
      </c>
      <c r="AM440" s="297" t="str">
        <f>IF(BS_CONTROLE[[#This Row],[Entre - Estações]]=0, "-", BS_CONTROLE[[#This Row],[Entre - Estações]])</f>
        <v>-</v>
      </c>
      <c r="AN440" s="297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298"/>
      <c r="AS440" s="298"/>
      <c r="AT440" s="298"/>
      <c r="AU440" s="237"/>
      <c r="AV440" s="237"/>
      <c r="AW440" s="237"/>
      <c r="AX440" s="38"/>
      <c r="AY440" s="310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1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0" t="str">
        <f>IF(BN440="","",SUBSTITUTE(BM440," ","")&amp;SUBSTITUTE(BN440," ",""))</f>
        <v/>
      </c>
    </row>
    <row r="441" spans="1:72">
      <c r="A441" s="162" t="str">
        <f t="shared" si="65"/>
        <v/>
      </c>
      <c r="B441" s="163"/>
      <c r="C441" s="8"/>
      <c r="D441" s="51"/>
      <c r="E441" s="311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0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0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329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97" t="str">
        <f>IF(BS_CONTROLE[[#This Row],[Local - Partida]]=0, "-", BS_CONTROLE[[#This Row],[Local - Partida]])</f>
        <v>-</v>
      </c>
      <c r="AL441" s="297" t="str">
        <f>IF(BS_CONTROLE[[#This Row],[Local - Encerramento]]=0, "-", BS_CONTROLE[[#This Row],[Local - Encerramento]])</f>
        <v>-</v>
      </c>
      <c r="AM441" s="297" t="str">
        <f>IF(BS_CONTROLE[[#This Row],[Entre - Estações]]=0, "-", BS_CONTROLE[[#This Row],[Entre - Estações]])</f>
        <v>-</v>
      </c>
      <c r="AN441" s="297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298"/>
      <c r="AS441" s="298"/>
      <c r="AT441" s="298"/>
      <c r="AU441" s="237"/>
      <c r="AV441" s="237"/>
      <c r="AW441" s="237"/>
      <c r="AX441" s="38"/>
      <c r="AY441" s="310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1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0" t="str">
        <f>IF(BN441="","",SUBSTITUTE(BM441," ","")&amp;SUBSTITUTE(BN441," ",""))</f>
        <v/>
      </c>
    </row>
    <row r="442" spans="1:72">
      <c r="A442" s="162" t="str">
        <f t="shared" si="65"/>
        <v/>
      </c>
      <c r="B442" s="163"/>
      <c r="C442" s="8"/>
      <c r="D442" s="51"/>
      <c r="E442" s="311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0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0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329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97" t="str">
        <f>IF(BS_CONTROLE[[#This Row],[Local - Partida]]=0, "-", BS_CONTROLE[[#This Row],[Local - Partida]])</f>
        <v>-</v>
      </c>
      <c r="AL442" s="297" t="str">
        <f>IF(BS_CONTROLE[[#This Row],[Local - Encerramento]]=0, "-", BS_CONTROLE[[#This Row],[Local - Encerramento]])</f>
        <v>-</v>
      </c>
      <c r="AM442" s="297" t="str">
        <f>IF(BS_CONTROLE[[#This Row],[Entre - Estações]]=0, "-", BS_CONTROLE[[#This Row],[Entre - Estações]])</f>
        <v>-</v>
      </c>
      <c r="AN442" s="297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298"/>
      <c r="AS442" s="298"/>
      <c r="AT442" s="298"/>
      <c r="AU442" s="237"/>
      <c r="AV442" s="237"/>
      <c r="AW442" s="237"/>
      <c r="AX442" s="38"/>
      <c r="AY442" s="310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1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0" t="str">
        <f>IF(BN442="","",SUBSTITUTE(BM442," ","")&amp;SUBSTITUTE(BN442," ",""))</f>
        <v/>
      </c>
    </row>
    <row r="443" spans="1:72">
      <c r="A443" s="162" t="str">
        <f t="shared" si="65"/>
        <v/>
      </c>
      <c r="B443" s="163"/>
      <c r="C443" s="8"/>
      <c r="D443" s="51"/>
      <c r="E443" s="311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0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0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329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97" t="str">
        <f>IF(BS_CONTROLE[[#This Row],[Local - Partida]]=0, "-", BS_CONTROLE[[#This Row],[Local - Partida]])</f>
        <v>-</v>
      </c>
      <c r="AL443" s="297" t="str">
        <f>IF(BS_CONTROLE[[#This Row],[Local - Encerramento]]=0, "-", BS_CONTROLE[[#This Row],[Local - Encerramento]])</f>
        <v>-</v>
      </c>
      <c r="AM443" s="297" t="str">
        <f>IF(BS_CONTROLE[[#This Row],[Entre - Estações]]=0, "-", BS_CONTROLE[[#This Row],[Entre - Estações]])</f>
        <v>-</v>
      </c>
      <c r="AN443" s="297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298"/>
      <c r="AS443" s="298"/>
      <c r="AT443" s="298"/>
      <c r="AU443" s="237"/>
      <c r="AV443" s="237"/>
      <c r="AW443" s="237"/>
      <c r="AX443" s="38"/>
      <c r="AY443" s="310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1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0" t="str">
        <f>IF(BN443="","",SUBSTITUTE(BM443," ","")&amp;SUBSTITUTE(BN443," ",""))</f>
        <v/>
      </c>
    </row>
    <row r="444" spans="1:72">
      <c r="A444" s="162" t="str">
        <f t="shared" si="65"/>
        <v/>
      </c>
      <c r="B444" s="163"/>
      <c r="C444" s="8"/>
      <c r="D444" s="51"/>
      <c r="E444" s="312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0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0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329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97" t="str">
        <f>IF(BS_CONTROLE[[#This Row],[Local - Partida]]=0, "-", BS_CONTROLE[[#This Row],[Local - Partida]])</f>
        <v>-</v>
      </c>
      <c r="AL444" s="297" t="str">
        <f>IF(BS_CONTROLE[[#This Row],[Local - Encerramento]]=0, "-", BS_CONTROLE[[#This Row],[Local - Encerramento]])</f>
        <v>-</v>
      </c>
      <c r="AM444" s="297" t="str">
        <f>IF(BS_CONTROLE[[#This Row],[Entre - Estações]]=0, "-", BS_CONTROLE[[#This Row],[Entre - Estações]])</f>
        <v>-</v>
      </c>
      <c r="AN444" s="297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98"/>
      <c r="AS444" s="298"/>
      <c r="AT444" s="298"/>
      <c r="AU444" s="237"/>
      <c r="AV444" s="237"/>
      <c r="AW444" s="237"/>
      <c r="AX444" s="38"/>
      <c r="AY444" s="310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1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>IF(BN444="","",SUBSTITUTE(BM444," ","")&amp;SUBSTITUTE(BN444," ",""))</f>
        <v/>
      </c>
    </row>
    <row r="445" spans="1:72">
      <c r="A445" s="162" t="str">
        <f t="shared" si="65"/>
        <v/>
      </c>
      <c r="B445" s="163"/>
      <c r="C445" s="8"/>
      <c r="D445" s="51"/>
      <c r="E445" s="311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0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0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329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97" t="str">
        <f>IF(BS_CONTROLE[[#This Row],[Local - Partida]]=0, "-", BS_CONTROLE[[#This Row],[Local - Partida]])</f>
        <v>-</v>
      </c>
      <c r="AL445" s="297" t="str">
        <f>IF(BS_CONTROLE[[#This Row],[Local - Encerramento]]=0, "-", BS_CONTROLE[[#This Row],[Local - Encerramento]])</f>
        <v>-</v>
      </c>
      <c r="AM445" s="297" t="str">
        <f>IF(BS_CONTROLE[[#This Row],[Entre - Estações]]=0, "-", BS_CONTROLE[[#This Row],[Entre - Estações]])</f>
        <v>-</v>
      </c>
      <c r="AN445" s="297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98"/>
      <c r="AS445" s="298"/>
      <c r="AT445" s="298"/>
      <c r="AU445" s="237"/>
      <c r="AV445" s="237"/>
      <c r="AW445" s="237"/>
      <c r="AX445" s="38"/>
      <c r="AY445" s="310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1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>IF(BN445="","",SUBSTITUTE(BM445," ","")&amp;SUBSTITUTE(BN445," ",""))</f>
        <v/>
      </c>
    </row>
    <row r="446" spans="1:72">
      <c r="A446" s="162" t="str">
        <f t="shared" si="65"/>
        <v/>
      </c>
      <c r="B446" s="163"/>
      <c r="C446" s="172"/>
      <c r="D446" s="173"/>
      <c r="E446" s="311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363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97" t="str">
        <f>IF(BS_CONTROLE[[#This Row],[Local - Partida]]=0, "-", BS_CONTROLE[[#This Row],[Local - Partida]])</f>
        <v>-</v>
      </c>
      <c r="AL446" s="297" t="str">
        <f>IF(BS_CONTROLE[[#This Row],[Local - Encerramento]]=0, "-", BS_CONTROLE[[#This Row],[Local - Encerramento]])</f>
        <v>-</v>
      </c>
      <c r="AM446" s="297" t="str">
        <f>IF(BS_CONTROLE[[#This Row],[Entre - Estações]]=0, "-", BS_CONTROLE[[#This Row],[Entre - Estações]])</f>
        <v>-</v>
      </c>
      <c r="AN446" s="297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98"/>
      <c r="AS446" s="298"/>
      <c r="AT446" s="298"/>
      <c r="AU446" s="299"/>
      <c r="AV446" s="299"/>
      <c r="AW446" s="299"/>
      <c r="AX446" s="180"/>
      <c r="AY446" s="310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2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>IF(BN446="","",SUBSTITUTE(BM446," ","")&amp;SUBSTITUTE(BN446," ",""))</f>
        <v/>
      </c>
    </row>
    <row r="447" spans="1:72">
      <c r="A447" s="162" t="str">
        <f>D447&amp;B447</f>
        <v/>
      </c>
      <c r="B447" s="163"/>
      <c r="C447" s="273"/>
      <c r="D447" s="274"/>
      <c r="E447" s="311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363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297"/>
      <c r="AL447" s="297"/>
      <c r="AM447" s="297"/>
      <c r="AN447" s="297"/>
      <c r="AO447" s="280"/>
      <c r="AP447" s="281"/>
      <c r="AQ447" s="281"/>
      <c r="AR447" s="298"/>
      <c r="AS447" s="298"/>
      <c r="AT447" s="298"/>
      <c r="AU447" s="300"/>
      <c r="AV447" s="300"/>
      <c r="AW447" s="300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3"/>
      <c r="BK447" s="278"/>
      <c r="BL447" s="183"/>
      <c r="BM447" s="177"/>
      <c r="BN447" s="177"/>
      <c r="BO447" s="209"/>
      <c r="BP447" s="278"/>
      <c r="BQ447" s="210"/>
      <c r="BR447" s="211"/>
      <c r="BS447" s="211"/>
      <c r="BT447" s="220" t="str">
        <f>IF(BN447="","",SUBSTITUTE(BM447," ","")&amp;SUBSTITUTE(BN447," ",""))</f>
        <v/>
      </c>
    </row>
    <row r="448" spans="1:72">
      <c r="A448" s="162" t="str">
        <f>D448&amp;B448</f>
        <v/>
      </c>
      <c r="B448" s="163"/>
      <c r="C448" s="273"/>
      <c r="D448" s="274"/>
      <c r="E448" s="311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363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297"/>
      <c r="AL448" s="297"/>
      <c r="AM448" s="297"/>
      <c r="AN448" s="297"/>
      <c r="AO448" s="280"/>
      <c r="AP448" s="281"/>
      <c r="AQ448" s="281"/>
      <c r="AR448" s="298"/>
      <c r="AS448" s="298"/>
      <c r="AT448" s="298"/>
      <c r="AU448" s="300"/>
      <c r="AV448" s="300"/>
      <c r="AW448" s="300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3"/>
      <c r="BK448" s="278"/>
      <c r="BL448" s="183"/>
      <c r="BM448" s="177"/>
      <c r="BN448" s="177"/>
      <c r="BO448" s="209"/>
      <c r="BP448" s="278"/>
      <c r="BQ448" s="210"/>
      <c r="BR448" s="211"/>
      <c r="BS448" s="211"/>
      <c r="BT448" s="220" t="str">
        <f>IF(BN448="","",SUBSTITUTE(BM448," ","")&amp;SUBSTITUTE(BN448," ",""))</f>
        <v/>
      </c>
    </row>
    <row r="449" spans="1:72">
      <c r="A449" s="162" t="str">
        <f>D449&amp;B449</f>
        <v/>
      </c>
      <c r="B449" s="163"/>
      <c r="C449" s="273"/>
      <c r="D449" s="274"/>
      <c r="E449" s="311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363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297"/>
      <c r="AL449" s="297"/>
      <c r="AM449" s="297"/>
      <c r="AN449" s="297"/>
      <c r="AO449" s="280"/>
      <c r="AP449" s="281"/>
      <c r="AQ449" s="281"/>
      <c r="AR449" s="298"/>
      <c r="AS449" s="298"/>
      <c r="AT449" s="298"/>
      <c r="AU449" s="300"/>
      <c r="AV449" s="300"/>
      <c r="AW449" s="300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3"/>
      <c r="BK449" s="278"/>
      <c r="BL449" s="183"/>
      <c r="BM449" s="177"/>
      <c r="BN449" s="177"/>
      <c r="BO449" s="209"/>
      <c r="BP449" s="278"/>
      <c r="BQ449" s="210"/>
      <c r="BR449" s="211"/>
      <c r="BS449" s="211"/>
      <c r="BT449" s="220" t="str">
        <f>IF(BN449="","",SUBSTITUTE(BM449," ","")&amp;SUBSTITUTE(BN449," ",""))</f>
        <v/>
      </c>
    </row>
    <row r="450" spans="1:72">
      <c r="A450" s="162" t="str">
        <f>D450&amp;B450</f>
        <v/>
      </c>
      <c r="B450" s="163"/>
      <c r="C450" s="273"/>
      <c r="D450" s="274"/>
      <c r="E450" s="311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363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297"/>
      <c r="AL450" s="297"/>
      <c r="AM450" s="297"/>
      <c r="AN450" s="297"/>
      <c r="AO450" s="280"/>
      <c r="AP450" s="281"/>
      <c r="AQ450" s="281"/>
      <c r="AR450" s="298"/>
      <c r="AS450" s="298"/>
      <c r="AT450" s="298"/>
      <c r="AU450" s="300"/>
      <c r="AV450" s="300"/>
      <c r="AW450" s="300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3"/>
      <c r="BK450" s="278"/>
      <c r="BL450" s="183"/>
      <c r="BM450" s="177"/>
      <c r="BN450" s="177"/>
      <c r="BO450" s="209"/>
      <c r="BP450" s="278"/>
      <c r="BQ450" s="210"/>
      <c r="BR450" s="211"/>
      <c r="BS450" s="211"/>
      <c r="BT450" s="220" t="str">
        <f>IF(BN450="","",SUBSTITUTE(BM450," ","")&amp;SUBSTITUTE(BN450," ",""))</f>
        <v/>
      </c>
    </row>
    <row r="451" spans="1:72">
      <c r="A451" s="162" t="str">
        <f>D451&amp;B451</f>
        <v/>
      </c>
      <c r="B451" s="163"/>
      <c r="C451" s="273"/>
      <c r="D451" s="274"/>
      <c r="E451" s="311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363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297"/>
      <c r="AL451" s="297"/>
      <c r="AM451" s="297"/>
      <c r="AN451" s="297"/>
      <c r="AO451" s="280"/>
      <c r="AP451" s="281"/>
      <c r="AQ451" s="281"/>
      <c r="AR451" s="298"/>
      <c r="AS451" s="298"/>
      <c r="AT451" s="298"/>
      <c r="AU451" s="300"/>
      <c r="AV451" s="300"/>
      <c r="AW451" s="300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3"/>
      <c r="BK451" s="278"/>
      <c r="BL451" s="183"/>
      <c r="BM451" s="177"/>
      <c r="BN451" s="177"/>
      <c r="BO451" s="209"/>
      <c r="BP451" s="278"/>
      <c r="BQ451" s="210"/>
      <c r="BR451" s="211"/>
      <c r="BS451" s="211"/>
      <c r="BT451" s="220" t="str">
        <f>IF(BN451="","",SUBSTITUTE(BM451," ","")&amp;SUBSTITUTE(BN451," ",""))</f>
        <v/>
      </c>
    </row>
    <row r="452" spans="1:72">
      <c r="A452" s="162" t="str">
        <f>D452&amp;B452</f>
        <v/>
      </c>
      <c r="B452" s="163"/>
      <c r="C452" s="273"/>
      <c r="D452" s="274"/>
      <c r="E452" s="311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363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297"/>
      <c r="AL452" s="297"/>
      <c r="AM452" s="297"/>
      <c r="AN452" s="297"/>
      <c r="AO452" s="280"/>
      <c r="AP452" s="281"/>
      <c r="AQ452" s="281"/>
      <c r="AR452" s="298"/>
      <c r="AS452" s="298"/>
      <c r="AT452" s="298"/>
      <c r="AU452" s="300"/>
      <c r="AV452" s="300"/>
      <c r="AW452" s="300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3"/>
      <c r="BK452" s="278"/>
      <c r="BL452" s="183"/>
      <c r="BM452" s="177"/>
      <c r="BN452" s="177"/>
      <c r="BO452" s="209"/>
      <c r="BP452" s="278"/>
      <c r="BQ452" s="210"/>
      <c r="BR452" s="211"/>
      <c r="BS452" s="211"/>
      <c r="BT452" s="220" t="str">
        <f>IF(BN452="","",SUBSTITUTE(BM452," ","")&amp;SUBSTITUTE(BN452," ",""))</f>
        <v/>
      </c>
    </row>
    <row r="453" spans="1:72">
      <c r="A453" s="162" t="str">
        <f>D453&amp;B453</f>
        <v/>
      </c>
      <c r="B453" s="163"/>
      <c r="C453" s="273"/>
      <c r="D453" s="274"/>
      <c r="E453" s="311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363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297"/>
      <c r="AL453" s="297"/>
      <c r="AM453" s="297"/>
      <c r="AN453" s="297"/>
      <c r="AO453" s="280"/>
      <c r="AP453" s="281"/>
      <c r="AQ453" s="281"/>
      <c r="AR453" s="298"/>
      <c r="AS453" s="298"/>
      <c r="AT453" s="298"/>
      <c r="AU453" s="300"/>
      <c r="AV453" s="300"/>
      <c r="AW453" s="300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3"/>
      <c r="BK453" s="278"/>
      <c r="BL453" s="183"/>
      <c r="BM453" s="177"/>
      <c r="BN453" s="177"/>
      <c r="BO453" s="209"/>
      <c r="BP453" s="278"/>
      <c r="BQ453" s="210"/>
      <c r="BR453" s="211"/>
      <c r="BS453" s="211"/>
      <c r="BT453" s="220" t="str">
        <f>IF(BN453="","",SUBSTITUTE(BM453," ","")&amp;SUBSTITUTE(BN453," ",""))</f>
        <v/>
      </c>
    </row>
    <row r="454" spans="1:72">
      <c r="A454" s="162" t="str">
        <f>D454&amp;B454</f>
        <v/>
      </c>
      <c r="B454" s="163"/>
      <c r="C454" s="273"/>
      <c r="D454" s="274"/>
      <c r="E454" s="311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363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297"/>
      <c r="AL454" s="297"/>
      <c r="AM454" s="297"/>
      <c r="AN454" s="297"/>
      <c r="AO454" s="280"/>
      <c r="AP454" s="281"/>
      <c r="AQ454" s="281"/>
      <c r="AR454" s="298"/>
      <c r="AS454" s="298"/>
      <c r="AT454" s="298"/>
      <c r="AU454" s="300"/>
      <c r="AV454" s="300"/>
      <c r="AW454" s="300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3"/>
      <c r="BK454" s="278"/>
      <c r="BL454" s="183"/>
      <c r="BM454" s="177"/>
      <c r="BN454" s="177"/>
      <c r="BO454" s="209"/>
      <c r="BP454" s="278"/>
      <c r="BQ454" s="210"/>
      <c r="BR454" s="211"/>
      <c r="BS454" s="211"/>
      <c r="BT454" s="220" t="str">
        <f>IF(BN454="","",SUBSTITUTE(BM454," ","")&amp;SUBSTITUTE(BN454," ",""))</f>
        <v/>
      </c>
    </row>
    <row r="455" spans="1:72">
      <c r="A455" s="162" t="str">
        <f>D455&amp;B455</f>
        <v/>
      </c>
      <c r="B455" s="163"/>
      <c r="C455" s="273"/>
      <c r="D455" s="274"/>
      <c r="E455" s="311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363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297"/>
      <c r="AL455" s="297"/>
      <c r="AM455" s="297"/>
      <c r="AN455" s="297"/>
      <c r="AO455" s="280"/>
      <c r="AP455" s="281"/>
      <c r="AQ455" s="281"/>
      <c r="AR455" s="298"/>
      <c r="AS455" s="298"/>
      <c r="AT455" s="298"/>
      <c r="AU455" s="300"/>
      <c r="AV455" s="300"/>
      <c r="AW455" s="300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3"/>
      <c r="BK455" s="278"/>
      <c r="BL455" s="183"/>
      <c r="BM455" s="177"/>
      <c r="BN455" s="177"/>
      <c r="BO455" s="209"/>
      <c r="BP455" s="278"/>
      <c r="BQ455" s="210"/>
      <c r="BR455" s="211"/>
      <c r="BS455" s="211"/>
      <c r="BT455" s="220" t="str">
        <f>IF(BN455="","",SUBSTITUTE(BM455," ","")&amp;SUBSTITUTE(BN455," ",""))</f>
        <v/>
      </c>
    </row>
    <row r="456" spans="1:72">
      <c r="A456" s="162" t="str">
        <f>D456&amp;B456</f>
        <v/>
      </c>
      <c r="B456" s="163"/>
      <c r="C456" s="273"/>
      <c r="D456" s="274"/>
      <c r="E456" s="312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363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297"/>
      <c r="AL456" s="297"/>
      <c r="AM456" s="297"/>
      <c r="AN456" s="297"/>
      <c r="AO456" s="280"/>
      <c r="AP456" s="281"/>
      <c r="AQ456" s="281"/>
      <c r="AR456" s="298"/>
      <c r="AS456" s="298"/>
      <c r="AT456" s="298"/>
      <c r="AU456" s="300"/>
      <c r="AV456" s="300"/>
      <c r="AW456" s="300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3"/>
      <c r="BK456" s="278"/>
      <c r="BL456" s="183"/>
      <c r="BM456" s="177"/>
      <c r="BN456" s="177"/>
      <c r="BO456" s="209"/>
      <c r="BP456" s="278"/>
      <c r="BQ456" s="210"/>
      <c r="BR456" s="211"/>
      <c r="BS456" s="211"/>
      <c r="BT456" s="220" t="str">
        <f>IF(BN456="","",SUBSTITUTE(BM456," ","")&amp;SUBSTITUTE(BN456," ",""))</f>
        <v/>
      </c>
    </row>
    <row r="457" spans="1:72">
      <c r="A457" s="162" t="str">
        <f>D457&amp;B457</f>
        <v/>
      </c>
      <c r="B457" s="163"/>
      <c r="C457" s="273"/>
      <c r="D457" s="274"/>
      <c r="E457" s="311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363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297"/>
      <c r="AL457" s="297"/>
      <c r="AM457" s="297"/>
      <c r="AN457" s="297"/>
      <c r="AO457" s="280"/>
      <c r="AP457" s="281"/>
      <c r="AQ457" s="281"/>
      <c r="AR457" s="298"/>
      <c r="AS457" s="298"/>
      <c r="AT457" s="298"/>
      <c r="AU457" s="300"/>
      <c r="AV457" s="300"/>
      <c r="AW457" s="300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3"/>
      <c r="BK457" s="278"/>
      <c r="BL457" s="183"/>
      <c r="BM457" s="177"/>
      <c r="BN457" s="177"/>
      <c r="BO457" s="209"/>
      <c r="BP457" s="278"/>
      <c r="BQ457" s="210"/>
      <c r="BR457" s="211"/>
      <c r="BS457" s="211"/>
      <c r="BT457" s="220" t="str">
        <f>IF(BN457="","",SUBSTITUTE(BM457," ","")&amp;SUBSTITUTE(BN457," ",""))</f>
        <v/>
      </c>
    </row>
    <row r="458" spans="1:72">
      <c r="A458" s="162" t="str">
        <f>D458&amp;B458</f>
        <v/>
      </c>
      <c r="B458" s="163"/>
      <c r="C458" s="273"/>
      <c r="D458" s="274"/>
      <c r="E458" s="311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363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297"/>
      <c r="AL458" s="297"/>
      <c r="AM458" s="297"/>
      <c r="AN458" s="297"/>
      <c r="AO458" s="280"/>
      <c r="AP458" s="281"/>
      <c r="AQ458" s="281"/>
      <c r="AR458" s="298"/>
      <c r="AS458" s="298"/>
      <c r="AT458" s="298"/>
      <c r="AU458" s="300"/>
      <c r="AV458" s="300"/>
      <c r="AW458" s="300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3"/>
      <c r="BK458" s="278"/>
      <c r="BL458" s="183"/>
      <c r="BM458" s="177"/>
      <c r="BN458" s="177"/>
      <c r="BO458" s="209"/>
      <c r="BP458" s="278"/>
      <c r="BQ458" s="210"/>
      <c r="BR458" s="211"/>
      <c r="BS458" s="211"/>
      <c r="BT458" s="220" t="str">
        <f>IF(BN458="","",SUBSTITUTE(BM458," ","")&amp;SUBSTITUTE(BN458," ",""))</f>
        <v/>
      </c>
    </row>
    <row r="459" spans="1:72">
      <c r="A459" s="162" t="str">
        <f>D459&amp;B459</f>
        <v/>
      </c>
      <c r="B459" s="163"/>
      <c r="C459" s="273"/>
      <c r="D459" s="274"/>
      <c r="E459" s="311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363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297"/>
      <c r="AL459" s="297"/>
      <c r="AM459" s="297"/>
      <c r="AN459" s="297"/>
      <c r="AO459" s="280"/>
      <c r="AP459" s="281"/>
      <c r="AQ459" s="281"/>
      <c r="AR459" s="298"/>
      <c r="AS459" s="298"/>
      <c r="AT459" s="298"/>
      <c r="AU459" s="300"/>
      <c r="AV459" s="300"/>
      <c r="AW459" s="300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3"/>
      <c r="BK459" s="278"/>
      <c r="BL459" s="183"/>
      <c r="BM459" s="177"/>
      <c r="BN459" s="177"/>
      <c r="BO459" s="209"/>
      <c r="BP459" s="278"/>
      <c r="BQ459" s="210"/>
      <c r="BR459" s="211"/>
      <c r="BS459" s="211"/>
      <c r="BT459" s="220" t="str">
        <f>IF(BN459="","",SUBSTITUTE(BM459," ","")&amp;SUBSTITUTE(BN459," ",""))</f>
        <v/>
      </c>
    </row>
    <row r="460" spans="1:72">
      <c r="A460" s="162" t="str">
        <f>D460&amp;B460</f>
        <v/>
      </c>
      <c r="B460" s="163"/>
      <c r="C460" s="273"/>
      <c r="D460" s="274"/>
      <c r="E460" s="311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363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297"/>
      <c r="AL460" s="297"/>
      <c r="AM460" s="297"/>
      <c r="AN460" s="297"/>
      <c r="AO460" s="280"/>
      <c r="AP460" s="281"/>
      <c r="AQ460" s="281"/>
      <c r="AR460" s="298"/>
      <c r="AS460" s="298"/>
      <c r="AT460" s="298"/>
      <c r="AU460" s="300"/>
      <c r="AV460" s="300"/>
      <c r="AW460" s="300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3"/>
      <c r="BK460" s="278"/>
      <c r="BL460" s="183"/>
      <c r="BM460" s="177"/>
      <c r="BN460" s="177"/>
      <c r="BO460" s="209"/>
      <c r="BP460" s="278"/>
      <c r="BQ460" s="210"/>
      <c r="BR460" s="211"/>
      <c r="BS460" s="211"/>
      <c r="BT460" s="220" t="str">
        <f>IF(BN460="","",SUBSTITUTE(BM460," ","")&amp;SUBSTITUTE(BN460," ",""))</f>
        <v/>
      </c>
    </row>
    <row r="461" spans="1:72">
      <c r="A461" s="162" t="str">
        <f>D461&amp;B461</f>
        <v/>
      </c>
      <c r="B461" s="163"/>
      <c r="C461" s="273"/>
      <c r="D461" s="274"/>
      <c r="E461" s="311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363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297"/>
      <c r="AL461" s="297"/>
      <c r="AM461" s="297"/>
      <c r="AN461" s="297"/>
      <c r="AO461" s="280"/>
      <c r="AP461" s="281"/>
      <c r="AQ461" s="281"/>
      <c r="AR461" s="298"/>
      <c r="AS461" s="298"/>
      <c r="AT461" s="298"/>
      <c r="AU461" s="300"/>
      <c r="AV461" s="300"/>
      <c r="AW461" s="300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3"/>
      <c r="BK461" s="278"/>
      <c r="BL461" s="183"/>
      <c r="BM461" s="177"/>
      <c r="BN461" s="177"/>
      <c r="BO461" s="209"/>
      <c r="BP461" s="278"/>
      <c r="BQ461" s="210"/>
      <c r="BR461" s="211"/>
      <c r="BS461" s="211"/>
      <c r="BT461" s="220" t="str">
        <f>IF(BN461="","",SUBSTITUTE(BM461," ","")&amp;SUBSTITUTE(BN461," ",""))</f>
        <v/>
      </c>
    </row>
    <row r="462" spans="1:72">
      <c r="A462" s="162" t="str">
        <f>D462&amp;B462</f>
        <v/>
      </c>
      <c r="B462" s="163"/>
      <c r="C462" s="273"/>
      <c r="D462" s="274"/>
      <c r="E462" s="311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363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297"/>
      <c r="AL462" s="297"/>
      <c r="AM462" s="297"/>
      <c r="AN462" s="297"/>
      <c r="AO462" s="280"/>
      <c r="AP462" s="281"/>
      <c r="AQ462" s="281"/>
      <c r="AR462" s="298"/>
      <c r="AS462" s="298"/>
      <c r="AT462" s="298"/>
      <c r="AU462" s="300"/>
      <c r="AV462" s="300"/>
      <c r="AW462" s="300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3"/>
      <c r="BK462" s="278"/>
      <c r="BL462" s="183"/>
      <c r="BM462" s="177"/>
      <c r="BN462" s="177"/>
      <c r="BO462" s="209"/>
      <c r="BP462" s="278"/>
      <c r="BQ462" s="210"/>
      <c r="BR462" s="211"/>
      <c r="BS462" s="211"/>
      <c r="BT462" s="220" t="str">
        <f>IF(BN462="","",SUBSTITUTE(BM462," ","")&amp;SUBSTITUTE(BN462," ",""))</f>
        <v/>
      </c>
    </row>
    <row r="463" spans="1:72">
      <c r="A463" s="162" t="str">
        <f>D463&amp;B463</f>
        <v/>
      </c>
      <c r="B463" s="163"/>
      <c r="C463" s="273"/>
      <c r="D463" s="274"/>
      <c r="E463" s="311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363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297"/>
      <c r="AL463" s="297"/>
      <c r="AM463" s="297"/>
      <c r="AN463" s="297"/>
      <c r="AO463" s="280"/>
      <c r="AP463" s="281"/>
      <c r="AQ463" s="281"/>
      <c r="AR463" s="298"/>
      <c r="AS463" s="298"/>
      <c r="AT463" s="298"/>
      <c r="AU463" s="300"/>
      <c r="AV463" s="300"/>
      <c r="AW463" s="300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3"/>
      <c r="BK463" s="278"/>
      <c r="BL463" s="183"/>
      <c r="BM463" s="177"/>
      <c r="BN463" s="177"/>
      <c r="BO463" s="209"/>
      <c r="BP463" s="278"/>
      <c r="BQ463" s="210"/>
      <c r="BR463" s="211"/>
      <c r="BS463" s="211"/>
      <c r="BT463" s="220" t="str">
        <f>IF(BN463="","",SUBSTITUTE(BM463," ","")&amp;SUBSTITUTE(BN463," ",""))</f>
        <v/>
      </c>
    </row>
    <row r="464" spans="1:72">
      <c r="A464" s="162" t="str">
        <f>D464&amp;B464</f>
        <v/>
      </c>
      <c r="B464" s="163"/>
      <c r="C464" s="273"/>
      <c r="D464" s="274"/>
      <c r="E464" s="311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363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297"/>
      <c r="AL464" s="297"/>
      <c r="AM464" s="297"/>
      <c r="AN464" s="297"/>
      <c r="AO464" s="280"/>
      <c r="AP464" s="281"/>
      <c r="AQ464" s="281"/>
      <c r="AR464" s="298"/>
      <c r="AS464" s="298"/>
      <c r="AT464" s="298"/>
      <c r="AU464" s="300"/>
      <c r="AV464" s="300"/>
      <c r="AW464" s="300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3"/>
      <c r="BK464" s="278"/>
      <c r="BL464" s="183"/>
      <c r="BM464" s="177"/>
      <c r="BN464" s="177"/>
      <c r="BO464" s="209"/>
      <c r="BP464" s="278"/>
      <c r="BQ464" s="210"/>
      <c r="BR464" s="211"/>
      <c r="BS464" s="211"/>
      <c r="BT464" s="220" t="str">
        <f>IF(BN464="","",SUBSTITUTE(BM464," ","")&amp;SUBSTITUTE(BN464," ",""))</f>
        <v/>
      </c>
    </row>
    <row r="465" spans="1:72">
      <c r="A465" s="162" t="str">
        <f>D465&amp;B465</f>
        <v/>
      </c>
      <c r="B465" s="163"/>
      <c r="C465" s="273"/>
      <c r="D465" s="274"/>
      <c r="E465" s="311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363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297"/>
      <c r="AL465" s="297"/>
      <c r="AM465" s="297"/>
      <c r="AN465" s="297"/>
      <c r="AO465" s="280"/>
      <c r="AP465" s="281"/>
      <c r="AQ465" s="281"/>
      <c r="AR465" s="298"/>
      <c r="AS465" s="298"/>
      <c r="AT465" s="298"/>
      <c r="AU465" s="300"/>
      <c r="AV465" s="300"/>
      <c r="AW465" s="300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3"/>
      <c r="BK465" s="278"/>
      <c r="BL465" s="183"/>
      <c r="BM465" s="177"/>
      <c r="BN465" s="177"/>
      <c r="BO465" s="209"/>
      <c r="BP465" s="278"/>
      <c r="BQ465" s="210"/>
      <c r="BR465" s="211"/>
      <c r="BS465" s="211"/>
      <c r="BT465" s="220" t="str">
        <f>IF(BN465="","",SUBSTITUTE(BM465," ","")&amp;SUBSTITUTE(BN465," ",""))</f>
        <v/>
      </c>
    </row>
    <row r="466" spans="1:72">
      <c r="A466" s="162" t="str">
        <f>D466&amp;B466</f>
        <v/>
      </c>
      <c r="B466" s="163"/>
      <c r="C466" s="273"/>
      <c r="D466" s="274"/>
      <c r="E466" s="311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363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297"/>
      <c r="AL466" s="297"/>
      <c r="AM466" s="297"/>
      <c r="AN466" s="297"/>
      <c r="AO466" s="280"/>
      <c r="AP466" s="281"/>
      <c r="AQ466" s="281"/>
      <c r="AR466" s="298"/>
      <c r="AS466" s="298"/>
      <c r="AT466" s="298"/>
      <c r="AU466" s="300"/>
      <c r="AV466" s="300"/>
      <c r="AW466" s="300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3"/>
      <c r="BK466" s="278"/>
      <c r="BL466" s="183"/>
      <c r="BM466" s="177"/>
      <c r="BN466" s="177"/>
      <c r="BO466" s="209"/>
      <c r="BP466" s="278"/>
      <c r="BQ466" s="210"/>
      <c r="BR466" s="211"/>
      <c r="BS466" s="211"/>
      <c r="BT466" s="220" t="str">
        <f>IF(BN466="","",SUBSTITUTE(BM466," ","")&amp;SUBSTITUTE(BN466," ",""))</f>
        <v/>
      </c>
    </row>
    <row r="467" spans="1:72">
      <c r="A467" s="162" t="str">
        <f>D467&amp;B467</f>
        <v/>
      </c>
      <c r="B467" s="163"/>
      <c r="C467" s="273"/>
      <c r="D467" s="274"/>
      <c r="E467" s="311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363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297"/>
      <c r="AL467" s="297"/>
      <c r="AM467" s="297"/>
      <c r="AN467" s="297"/>
      <c r="AO467" s="280"/>
      <c r="AP467" s="281"/>
      <c r="AQ467" s="281"/>
      <c r="AR467" s="298"/>
      <c r="AS467" s="298"/>
      <c r="AT467" s="298"/>
      <c r="AU467" s="300"/>
      <c r="AV467" s="300"/>
      <c r="AW467" s="300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3"/>
      <c r="BK467" s="278"/>
      <c r="BL467" s="183"/>
      <c r="BM467" s="177"/>
      <c r="BN467" s="177"/>
      <c r="BO467" s="209"/>
      <c r="BP467" s="278"/>
      <c r="BQ467" s="210"/>
      <c r="BR467" s="211"/>
      <c r="BS467" s="211"/>
      <c r="BT467" s="220" t="str">
        <f>IF(BN467="","",SUBSTITUTE(BM467," ","")&amp;SUBSTITUTE(BN467," ",""))</f>
        <v/>
      </c>
    </row>
    <row r="468" spans="1:72">
      <c r="A468" s="162" t="str">
        <f>D468&amp;B468</f>
        <v/>
      </c>
      <c r="B468" s="163"/>
      <c r="C468" s="273"/>
      <c r="D468" s="274"/>
      <c r="E468" s="312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363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297"/>
      <c r="AL468" s="297"/>
      <c r="AM468" s="297"/>
      <c r="AN468" s="297"/>
      <c r="AO468" s="280"/>
      <c r="AP468" s="281"/>
      <c r="AQ468" s="281"/>
      <c r="AR468" s="298"/>
      <c r="AS468" s="298"/>
      <c r="AT468" s="298"/>
      <c r="AU468" s="300"/>
      <c r="AV468" s="300"/>
      <c r="AW468" s="300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3"/>
      <c r="BK468" s="278"/>
      <c r="BL468" s="183"/>
      <c r="BM468" s="177"/>
      <c r="BN468" s="177"/>
      <c r="BO468" s="209"/>
      <c r="BP468" s="278"/>
      <c r="BQ468" s="210"/>
      <c r="BR468" s="211"/>
      <c r="BS468" s="211"/>
      <c r="BT468" s="220" t="str">
        <f>IF(BN468="","",SUBSTITUTE(BM468," ","")&amp;SUBSTITUTE(BN468," ",""))</f>
        <v/>
      </c>
    </row>
    <row r="469" spans="1:72">
      <c r="A469" s="162" t="str">
        <f>D469&amp;B469</f>
        <v/>
      </c>
      <c r="B469" s="163"/>
      <c r="C469" s="273"/>
      <c r="D469" s="274"/>
      <c r="E469" s="311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363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297"/>
      <c r="AL469" s="297"/>
      <c r="AM469" s="297"/>
      <c r="AN469" s="297"/>
      <c r="AO469" s="280"/>
      <c r="AP469" s="281"/>
      <c r="AQ469" s="281"/>
      <c r="AR469" s="298"/>
      <c r="AS469" s="298"/>
      <c r="AT469" s="298"/>
      <c r="AU469" s="300"/>
      <c r="AV469" s="300"/>
      <c r="AW469" s="300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3"/>
      <c r="BK469" s="278"/>
      <c r="BL469" s="183"/>
      <c r="BM469" s="177"/>
      <c r="BN469" s="177"/>
      <c r="BO469" s="209"/>
      <c r="BP469" s="278"/>
      <c r="BQ469" s="210"/>
      <c r="BR469" s="211"/>
      <c r="BS469" s="211"/>
      <c r="BT469" s="220" t="str">
        <f>IF(BN469="","",SUBSTITUTE(BM469," ","")&amp;SUBSTITUTE(BN469," ",""))</f>
        <v/>
      </c>
    </row>
    <row r="470" spans="1:72">
      <c r="A470" s="162" t="str">
        <f>D470&amp;B470</f>
        <v/>
      </c>
      <c r="B470" s="163"/>
      <c r="C470" s="273"/>
      <c r="D470" s="274"/>
      <c r="E470" s="311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363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297"/>
      <c r="AL470" s="297"/>
      <c r="AM470" s="297"/>
      <c r="AN470" s="297"/>
      <c r="AO470" s="280"/>
      <c r="AP470" s="281"/>
      <c r="AQ470" s="281"/>
      <c r="AR470" s="298"/>
      <c r="AS470" s="298"/>
      <c r="AT470" s="298"/>
      <c r="AU470" s="300"/>
      <c r="AV470" s="300"/>
      <c r="AW470" s="300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3"/>
      <c r="BK470" s="278"/>
      <c r="BL470" s="183"/>
      <c r="BM470" s="177"/>
      <c r="BN470" s="177"/>
      <c r="BO470" s="209"/>
      <c r="BP470" s="278"/>
      <c r="BQ470" s="210"/>
      <c r="BR470" s="211"/>
      <c r="BS470" s="211"/>
      <c r="BT470" s="220" t="str">
        <f>IF(BN470="","",SUBSTITUTE(BM470," ","")&amp;SUBSTITUTE(BN470," ",""))</f>
        <v/>
      </c>
    </row>
    <row r="471" spans="1:72">
      <c r="A471" s="162" t="str">
        <f>D471&amp;B471</f>
        <v/>
      </c>
      <c r="B471" s="163"/>
      <c r="C471" s="273"/>
      <c r="D471" s="274"/>
      <c r="E471" s="311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363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297"/>
      <c r="AL471" s="297"/>
      <c r="AM471" s="297"/>
      <c r="AN471" s="297"/>
      <c r="AO471" s="280"/>
      <c r="AP471" s="281"/>
      <c r="AQ471" s="281"/>
      <c r="AR471" s="298"/>
      <c r="AS471" s="298"/>
      <c r="AT471" s="298"/>
      <c r="AU471" s="300"/>
      <c r="AV471" s="300"/>
      <c r="AW471" s="300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3"/>
      <c r="BK471" s="278"/>
      <c r="BL471" s="183"/>
      <c r="BM471" s="177"/>
      <c r="BN471" s="177"/>
      <c r="BO471" s="209"/>
      <c r="BP471" s="278"/>
      <c r="BQ471" s="210"/>
      <c r="BR471" s="211"/>
      <c r="BS471" s="211"/>
      <c r="BT471" s="220" t="str">
        <f>IF(BN471="","",SUBSTITUTE(BM471," ","")&amp;SUBSTITUTE(BN471," ",""))</f>
        <v/>
      </c>
    </row>
    <row r="472" spans="1:72">
      <c r="A472" s="162" t="str">
        <f>D472&amp;B472</f>
        <v/>
      </c>
      <c r="B472" s="163"/>
      <c r="C472" s="273"/>
      <c r="D472" s="274"/>
      <c r="E472" s="311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363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297"/>
      <c r="AL472" s="297"/>
      <c r="AM472" s="297"/>
      <c r="AN472" s="297"/>
      <c r="AO472" s="280"/>
      <c r="AP472" s="281"/>
      <c r="AQ472" s="281"/>
      <c r="AR472" s="298"/>
      <c r="AS472" s="298"/>
      <c r="AT472" s="298"/>
      <c r="AU472" s="300"/>
      <c r="AV472" s="300"/>
      <c r="AW472" s="300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3"/>
      <c r="BK472" s="278"/>
      <c r="BL472" s="183"/>
      <c r="BM472" s="177"/>
      <c r="BN472" s="177"/>
      <c r="BO472" s="209"/>
      <c r="BP472" s="278"/>
      <c r="BQ472" s="210"/>
      <c r="BR472" s="211"/>
      <c r="BS472" s="211"/>
      <c r="BT472" s="220" t="str">
        <f>IF(BN472="","",SUBSTITUTE(BM472," ","")&amp;SUBSTITUTE(BN472," ",""))</f>
        <v/>
      </c>
    </row>
    <row r="473" spans="1:72">
      <c r="A473" s="162" t="str">
        <f>D473&amp;B473</f>
        <v/>
      </c>
      <c r="B473" s="163"/>
      <c r="C473" s="273"/>
      <c r="D473" s="274"/>
      <c r="E473" s="311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363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297"/>
      <c r="AL473" s="297"/>
      <c r="AM473" s="297"/>
      <c r="AN473" s="297"/>
      <c r="AO473" s="280"/>
      <c r="AP473" s="281"/>
      <c r="AQ473" s="281"/>
      <c r="AR473" s="298"/>
      <c r="AS473" s="298"/>
      <c r="AT473" s="298"/>
      <c r="AU473" s="300"/>
      <c r="AV473" s="300"/>
      <c r="AW473" s="300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3"/>
      <c r="BK473" s="278"/>
      <c r="BL473" s="183"/>
      <c r="BM473" s="177"/>
      <c r="BN473" s="177"/>
      <c r="BO473" s="209"/>
      <c r="BP473" s="278"/>
      <c r="BQ473" s="210"/>
      <c r="BR473" s="211"/>
      <c r="BS473" s="211"/>
      <c r="BT473" s="220" t="str">
        <f>IF(BN473="","",SUBSTITUTE(BM473," ","")&amp;SUBSTITUTE(BN473," ",""))</f>
        <v/>
      </c>
    </row>
    <row r="474" spans="1:72">
      <c r="A474" s="162" t="str">
        <f>D474&amp;B474</f>
        <v/>
      </c>
      <c r="B474" s="163"/>
      <c r="C474" s="273"/>
      <c r="D474" s="274"/>
      <c r="E474" s="311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363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297"/>
      <c r="AL474" s="297"/>
      <c r="AM474" s="297"/>
      <c r="AN474" s="297"/>
      <c r="AO474" s="280"/>
      <c r="AP474" s="281"/>
      <c r="AQ474" s="281"/>
      <c r="AR474" s="298"/>
      <c r="AS474" s="298"/>
      <c r="AT474" s="298"/>
      <c r="AU474" s="300"/>
      <c r="AV474" s="300"/>
      <c r="AW474" s="300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3"/>
      <c r="BK474" s="278"/>
      <c r="BL474" s="183"/>
      <c r="BM474" s="177"/>
      <c r="BN474" s="177"/>
      <c r="BO474" s="209"/>
      <c r="BP474" s="278"/>
      <c r="BQ474" s="210"/>
      <c r="BR474" s="211"/>
      <c r="BS474" s="211"/>
      <c r="BT474" s="220" t="str">
        <f>IF(BN474="","",SUBSTITUTE(BM474," ","")&amp;SUBSTITUTE(BN474," ",""))</f>
        <v/>
      </c>
    </row>
    <row r="475" spans="1:72">
      <c r="A475" s="162" t="str">
        <f>D475&amp;B475</f>
        <v/>
      </c>
      <c r="B475" s="163"/>
      <c r="C475" s="273"/>
      <c r="D475" s="274"/>
      <c r="E475" s="311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363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297"/>
      <c r="AL475" s="297"/>
      <c r="AM475" s="297"/>
      <c r="AN475" s="297"/>
      <c r="AO475" s="280"/>
      <c r="AP475" s="281"/>
      <c r="AQ475" s="281"/>
      <c r="AR475" s="298"/>
      <c r="AS475" s="298"/>
      <c r="AT475" s="298"/>
      <c r="AU475" s="300"/>
      <c r="AV475" s="300"/>
      <c r="AW475" s="300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3"/>
      <c r="BK475" s="278"/>
      <c r="BL475" s="183"/>
      <c r="BM475" s="177"/>
      <c r="BN475" s="177"/>
      <c r="BO475" s="209"/>
      <c r="BP475" s="278"/>
      <c r="BQ475" s="210"/>
      <c r="BR475" s="211"/>
      <c r="BS475" s="211"/>
      <c r="BT475" s="220" t="str">
        <f>IF(BN475="","",SUBSTITUTE(BM475," ","")&amp;SUBSTITUTE(BN475," ",""))</f>
        <v/>
      </c>
    </row>
    <row r="476" spans="1:72">
      <c r="A476" s="162" t="str">
        <f>D476&amp;B476</f>
        <v/>
      </c>
      <c r="B476" s="163"/>
      <c r="C476" s="273"/>
      <c r="D476" s="274"/>
      <c r="E476" s="311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363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297"/>
      <c r="AL476" s="297"/>
      <c r="AM476" s="297"/>
      <c r="AN476" s="297"/>
      <c r="AO476" s="280"/>
      <c r="AP476" s="281"/>
      <c r="AQ476" s="281"/>
      <c r="AR476" s="298"/>
      <c r="AS476" s="298"/>
      <c r="AT476" s="298"/>
      <c r="AU476" s="300"/>
      <c r="AV476" s="300"/>
      <c r="AW476" s="300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3"/>
      <c r="BK476" s="278"/>
      <c r="BL476" s="183"/>
      <c r="BM476" s="177"/>
      <c r="BN476" s="177"/>
      <c r="BO476" s="209"/>
      <c r="BP476" s="278"/>
      <c r="BQ476" s="210"/>
      <c r="BR476" s="211"/>
      <c r="BS476" s="211"/>
      <c r="BT476" s="220" t="str">
        <f>IF(BN476="","",SUBSTITUTE(BM476," ","")&amp;SUBSTITUTE(BN476," ",""))</f>
        <v/>
      </c>
    </row>
    <row r="477" spans="1:72">
      <c r="A477" s="162" t="str">
        <f>D477&amp;B477</f>
        <v/>
      </c>
      <c r="B477" s="163"/>
      <c r="C477" s="273"/>
      <c r="D477" s="274"/>
      <c r="E477" s="311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363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297"/>
      <c r="AL477" s="297"/>
      <c r="AM477" s="297"/>
      <c r="AN477" s="297"/>
      <c r="AO477" s="280"/>
      <c r="AP477" s="281"/>
      <c r="AQ477" s="281"/>
      <c r="AR477" s="298"/>
      <c r="AS477" s="298"/>
      <c r="AT477" s="298"/>
      <c r="AU477" s="300"/>
      <c r="AV477" s="300"/>
      <c r="AW477" s="300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3"/>
      <c r="BK477" s="278"/>
      <c r="BL477" s="183"/>
      <c r="BM477" s="177"/>
      <c r="BN477" s="177"/>
      <c r="BO477" s="209"/>
      <c r="BP477" s="278"/>
      <c r="BQ477" s="210"/>
      <c r="BR477" s="211"/>
      <c r="BS477" s="211"/>
      <c r="BT477" s="220" t="str">
        <f>IF(BN477="","",SUBSTITUTE(BM477," ","")&amp;SUBSTITUTE(BN477," ",""))</f>
        <v/>
      </c>
    </row>
    <row r="478" spans="1:72">
      <c r="A478" s="162" t="str">
        <f>D478&amp;B478</f>
        <v/>
      </c>
      <c r="B478" s="163"/>
      <c r="C478" s="273"/>
      <c r="D478" s="274"/>
      <c r="E478" s="311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363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297"/>
      <c r="AL478" s="297"/>
      <c r="AM478" s="297"/>
      <c r="AN478" s="297"/>
      <c r="AO478" s="280"/>
      <c r="AP478" s="281"/>
      <c r="AQ478" s="281"/>
      <c r="AR478" s="298"/>
      <c r="AS478" s="298"/>
      <c r="AT478" s="298"/>
      <c r="AU478" s="300"/>
      <c r="AV478" s="300"/>
      <c r="AW478" s="300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3"/>
      <c r="BK478" s="278"/>
      <c r="BL478" s="183"/>
      <c r="BM478" s="177"/>
      <c r="BN478" s="177"/>
      <c r="BO478" s="209"/>
      <c r="BP478" s="278"/>
      <c r="BQ478" s="210"/>
      <c r="BR478" s="211"/>
      <c r="BS478" s="211"/>
      <c r="BT478" s="220" t="str">
        <f>IF(BN478="","",SUBSTITUTE(BM478," ","")&amp;SUBSTITUTE(BN478," ",""))</f>
        <v/>
      </c>
    </row>
    <row r="479" spans="1:72">
      <c r="A479" s="162" t="str">
        <f>D479&amp;B479</f>
        <v/>
      </c>
      <c r="B479" s="163"/>
      <c r="C479" s="273"/>
      <c r="D479" s="274"/>
      <c r="E479" s="311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363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297"/>
      <c r="AL479" s="297"/>
      <c r="AM479" s="297"/>
      <c r="AN479" s="297"/>
      <c r="AO479" s="280"/>
      <c r="AP479" s="281"/>
      <c r="AQ479" s="281"/>
      <c r="AR479" s="298"/>
      <c r="AS479" s="298"/>
      <c r="AT479" s="298"/>
      <c r="AU479" s="300"/>
      <c r="AV479" s="300"/>
      <c r="AW479" s="300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3"/>
      <c r="BK479" s="278"/>
      <c r="BL479" s="183"/>
      <c r="BM479" s="177"/>
      <c r="BN479" s="177"/>
      <c r="BO479" s="209"/>
      <c r="BP479" s="278"/>
      <c r="BQ479" s="210"/>
      <c r="BR479" s="211"/>
      <c r="BS479" s="211"/>
      <c r="BT479" s="220" t="str">
        <f>IF(BN479="","",SUBSTITUTE(BM479," ","")&amp;SUBSTITUTE(BN479," ",""))</f>
        <v/>
      </c>
    </row>
    <row r="480" spans="1:72">
      <c r="A480" s="162" t="str">
        <f>D480&amp;B480</f>
        <v/>
      </c>
      <c r="B480" s="163"/>
      <c r="C480" s="273"/>
      <c r="D480" s="274"/>
      <c r="E480" s="312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363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297"/>
      <c r="AL480" s="297"/>
      <c r="AM480" s="297"/>
      <c r="AN480" s="297"/>
      <c r="AO480" s="280"/>
      <c r="AP480" s="281"/>
      <c r="AQ480" s="281"/>
      <c r="AR480" s="298"/>
      <c r="AS480" s="298"/>
      <c r="AT480" s="298"/>
      <c r="AU480" s="300"/>
      <c r="AV480" s="300"/>
      <c r="AW480" s="300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3"/>
      <c r="BK480" s="278"/>
      <c r="BL480" s="183"/>
      <c r="BM480" s="177"/>
      <c r="BN480" s="177"/>
      <c r="BO480" s="209"/>
      <c r="BP480" s="278"/>
      <c r="BQ480" s="210"/>
      <c r="BR480" s="211"/>
      <c r="BS480" s="211"/>
      <c r="BT480" s="220" t="str">
        <f>IF(BN480="","",SUBSTITUTE(BM480," ","")&amp;SUBSTITUTE(BN480," ",""))</f>
        <v/>
      </c>
    </row>
    <row r="481" spans="1:72">
      <c r="A481" s="162" t="str">
        <f>D481&amp;B481</f>
        <v/>
      </c>
      <c r="B481" s="163"/>
      <c r="C481" s="273"/>
      <c r="D481" s="274"/>
      <c r="E481" s="311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363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297"/>
      <c r="AL481" s="297"/>
      <c r="AM481" s="297"/>
      <c r="AN481" s="297"/>
      <c r="AO481" s="280"/>
      <c r="AP481" s="281"/>
      <c r="AQ481" s="281"/>
      <c r="AR481" s="298"/>
      <c r="AS481" s="298"/>
      <c r="AT481" s="298"/>
      <c r="AU481" s="300"/>
      <c r="AV481" s="300"/>
      <c r="AW481" s="300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3"/>
      <c r="BK481" s="278"/>
      <c r="BL481" s="183"/>
      <c r="BM481" s="177"/>
      <c r="BN481" s="177"/>
      <c r="BO481" s="209"/>
      <c r="BP481" s="278"/>
      <c r="BQ481" s="210"/>
      <c r="BR481" s="211"/>
      <c r="BS481" s="211"/>
      <c r="BT481" s="220" t="str">
        <f>IF(BN481="","",SUBSTITUTE(BM481," ","")&amp;SUBSTITUTE(BN481," ",""))</f>
        <v/>
      </c>
    </row>
    <row r="482" spans="1:72">
      <c r="A482" s="162" t="str">
        <f>D482&amp;B482</f>
        <v/>
      </c>
      <c r="B482" s="163"/>
      <c r="C482" s="273"/>
      <c r="D482" s="274"/>
      <c r="E482" s="311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363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297"/>
      <c r="AL482" s="297"/>
      <c r="AM482" s="297"/>
      <c r="AN482" s="297"/>
      <c r="AO482" s="280"/>
      <c r="AP482" s="281"/>
      <c r="AQ482" s="281"/>
      <c r="AR482" s="298"/>
      <c r="AS482" s="298"/>
      <c r="AT482" s="298"/>
      <c r="AU482" s="300"/>
      <c r="AV482" s="300"/>
      <c r="AW482" s="300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3"/>
      <c r="BK482" s="278"/>
      <c r="BL482" s="183"/>
      <c r="BM482" s="177"/>
      <c r="BN482" s="177"/>
      <c r="BO482" s="209"/>
      <c r="BP482" s="278"/>
      <c r="BQ482" s="210"/>
      <c r="BR482" s="211"/>
      <c r="BS482" s="211"/>
      <c r="BT482" s="220" t="str">
        <f>IF(BN482="","",SUBSTITUTE(BM482," ","")&amp;SUBSTITUTE(BN482," ",""))</f>
        <v/>
      </c>
    </row>
    <row r="483" spans="1:72">
      <c r="A483" s="162" t="str">
        <f>D483&amp;B483</f>
        <v/>
      </c>
      <c r="B483" s="163"/>
      <c r="C483" s="273"/>
      <c r="D483" s="274"/>
      <c r="E483" s="311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363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297"/>
      <c r="AL483" s="297"/>
      <c r="AM483" s="297"/>
      <c r="AN483" s="297"/>
      <c r="AO483" s="280"/>
      <c r="AP483" s="281"/>
      <c r="AQ483" s="281"/>
      <c r="AR483" s="298"/>
      <c r="AS483" s="298"/>
      <c r="AT483" s="298"/>
      <c r="AU483" s="300"/>
      <c r="AV483" s="300"/>
      <c r="AW483" s="300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3"/>
      <c r="BK483" s="278"/>
      <c r="BL483" s="183"/>
      <c r="BM483" s="177"/>
      <c r="BN483" s="177"/>
      <c r="BO483" s="209"/>
      <c r="BP483" s="278"/>
      <c r="BQ483" s="210"/>
      <c r="BR483" s="211"/>
      <c r="BS483" s="211"/>
      <c r="BT483" s="220" t="str">
        <f>IF(BN483="","",SUBSTITUTE(BM483," ","")&amp;SUBSTITUTE(BN483," ",""))</f>
        <v/>
      </c>
    </row>
    <row r="484" spans="1:72">
      <c r="A484" s="162" t="str">
        <f>D484&amp;B484</f>
        <v/>
      </c>
      <c r="B484" s="163"/>
      <c r="C484" s="273"/>
      <c r="D484" s="274"/>
      <c r="E484" s="311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363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297"/>
      <c r="AL484" s="297"/>
      <c r="AM484" s="297"/>
      <c r="AN484" s="297"/>
      <c r="AO484" s="280"/>
      <c r="AP484" s="281"/>
      <c r="AQ484" s="281"/>
      <c r="AR484" s="298"/>
      <c r="AS484" s="298"/>
      <c r="AT484" s="298"/>
      <c r="AU484" s="300"/>
      <c r="AV484" s="300"/>
      <c r="AW484" s="300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3"/>
      <c r="BK484" s="278"/>
      <c r="BL484" s="183"/>
      <c r="BM484" s="177"/>
      <c r="BN484" s="177"/>
      <c r="BO484" s="209"/>
      <c r="BP484" s="278"/>
      <c r="BQ484" s="210"/>
      <c r="BR484" s="211"/>
      <c r="BS484" s="211"/>
      <c r="BT484" s="220" t="str">
        <f>IF(BN484="","",SUBSTITUTE(BM484," ","")&amp;SUBSTITUTE(BN484," ",""))</f>
        <v/>
      </c>
    </row>
    <row r="485" spans="1:72">
      <c r="A485" s="162" t="str">
        <f>D485&amp;B485</f>
        <v/>
      </c>
      <c r="B485" s="163"/>
      <c r="C485" s="273"/>
      <c r="D485" s="274"/>
      <c r="E485" s="311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363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297"/>
      <c r="AL485" s="297"/>
      <c r="AM485" s="297"/>
      <c r="AN485" s="297"/>
      <c r="AO485" s="280"/>
      <c r="AP485" s="281"/>
      <c r="AQ485" s="281"/>
      <c r="AR485" s="298"/>
      <c r="AS485" s="298"/>
      <c r="AT485" s="298"/>
      <c r="AU485" s="300"/>
      <c r="AV485" s="300"/>
      <c r="AW485" s="300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3"/>
      <c r="BK485" s="278"/>
      <c r="BL485" s="183"/>
      <c r="BM485" s="177"/>
      <c r="BN485" s="177"/>
      <c r="BO485" s="209"/>
      <c r="BP485" s="278"/>
      <c r="BQ485" s="210"/>
      <c r="BR485" s="211"/>
      <c r="BS485" s="211"/>
      <c r="BT485" s="220" t="str">
        <f>IF(BN485="","",SUBSTITUTE(BM485," ","")&amp;SUBSTITUTE(BN485," ",""))</f>
        <v/>
      </c>
    </row>
    <row r="486" spans="1:72">
      <c r="A486" s="162" t="str">
        <f>D486&amp;B486</f>
        <v/>
      </c>
      <c r="B486" s="163"/>
      <c r="C486" s="273"/>
      <c r="D486" s="274"/>
      <c r="E486" s="311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363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297"/>
      <c r="AL486" s="297"/>
      <c r="AM486" s="297"/>
      <c r="AN486" s="297"/>
      <c r="AO486" s="280"/>
      <c r="AP486" s="281"/>
      <c r="AQ486" s="281"/>
      <c r="AR486" s="298"/>
      <c r="AS486" s="298"/>
      <c r="AT486" s="298"/>
      <c r="AU486" s="300"/>
      <c r="AV486" s="300"/>
      <c r="AW486" s="300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3"/>
      <c r="BK486" s="278"/>
      <c r="BL486" s="183"/>
      <c r="BM486" s="177"/>
      <c r="BN486" s="177"/>
      <c r="BO486" s="209"/>
      <c r="BP486" s="278"/>
      <c r="BQ486" s="210"/>
      <c r="BR486" s="211"/>
      <c r="BS486" s="211"/>
      <c r="BT486" s="220" t="str">
        <f>IF(BN486="","",SUBSTITUTE(BM486," ","")&amp;SUBSTITUTE(BN486," ",""))</f>
        <v/>
      </c>
    </row>
    <row r="487" spans="1:72">
      <c r="A487" s="162" t="str">
        <f>D487&amp;B487</f>
        <v/>
      </c>
      <c r="B487" s="163"/>
      <c r="C487" s="273"/>
      <c r="D487" s="274"/>
      <c r="E487" s="311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363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297"/>
      <c r="AL487" s="297"/>
      <c r="AM487" s="297"/>
      <c r="AN487" s="297"/>
      <c r="AO487" s="280"/>
      <c r="AP487" s="281"/>
      <c r="AQ487" s="281"/>
      <c r="AR487" s="298"/>
      <c r="AS487" s="298"/>
      <c r="AT487" s="298"/>
      <c r="AU487" s="300"/>
      <c r="AV487" s="300"/>
      <c r="AW487" s="300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3"/>
      <c r="BK487" s="278"/>
      <c r="BL487" s="183"/>
      <c r="BM487" s="177"/>
      <c r="BN487" s="177"/>
      <c r="BO487" s="209"/>
      <c r="BP487" s="278"/>
      <c r="BQ487" s="210"/>
      <c r="BR487" s="211"/>
      <c r="BS487" s="211"/>
      <c r="BT487" s="220" t="str">
        <f>IF(BN487="","",SUBSTITUTE(BM487," ","")&amp;SUBSTITUTE(BN487," ",""))</f>
        <v/>
      </c>
    </row>
    <row r="488" spans="1:72">
      <c r="A488" s="162" t="str">
        <f>D488&amp;B488</f>
        <v/>
      </c>
      <c r="B488" s="163"/>
      <c r="C488" s="273"/>
      <c r="D488" s="274"/>
      <c r="E488" s="311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363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297"/>
      <c r="AL488" s="297"/>
      <c r="AM488" s="297"/>
      <c r="AN488" s="297"/>
      <c r="AO488" s="280"/>
      <c r="AP488" s="281"/>
      <c r="AQ488" s="281"/>
      <c r="AR488" s="298"/>
      <c r="AS488" s="298"/>
      <c r="AT488" s="298"/>
      <c r="AU488" s="300"/>
      <c r="AV488" s="300"/>
      <c r="AW488" s="300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3"/>
      <c r="BK488" s="278"/>
      <c r="BL488" s="183"/>
      <c r="BM488" s="177"/>
      <c r="BN488" s="177"/>
      <c r="BO488" s="209"/>
      <c r="BP488" s="278"/>
      <c r="BQ488" s="210"/>
      <c r="BR488" s="211"/>
      <c r="BS488" s="211"/>
      <c r="BT488" s="220" t="str">
        <f>IF(BN488="","",SUBSTITUTE(BM488," ","")&amp;SUBSTITUTE(BN488," ",""))</f>
        <v/>
      </c>
    </row>
    <row r="489" spans="1:72">
      <c r="A489" s="162" t="str">
        <f>D489&amp;B489</f>
        <v/>
      </c>
      <c r="B489" s="163"/>
      <c r="C489" s="273"/>
      <c r="D489" s="274"/>
      <c r="E489" s="311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363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297"/>
      <c r="AL489" s="297"/>
      <c r="AM489" s="297"/>
      <c r="AN489" s="297"/>
      <c r="AO489" s="280"/>
      <c r="AP489" s="281"/>
      <c r="AQ489" s="281"/>
      <c r="AR489" s="298"/>
      <c r="AS489" s="298"/>
      <c r="AT489" s="298"/>
      <c r="AU489" s="300"/>
      <c r="AV489" s="300"/>
      <c r="AW489" s="300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3"/>
      <c r="BK489" s="278"/>
      <c r="BL489" s="183"/>
      <c r="BM489" s="177"/>
      <c r="BN489" s="177"/>
      <c r="BO489" s="209"/>
      <c r="BP489" s="278"/>
      <c r="BQ489" s="210"/>
      <c r="BR489" s="211"/>
      <c r="BS489" s="211"/>
      <c r="BT489" s="220" t="str">
        <f>IF(BN489="","",SUBSTITUTE(BM489," ","")&amp;SUBSTITUTE(BN489," ",""))</f>
        <v/>
      </c>
    </row>
    <row r="490" spans="1:72">
      <c r="A490" s="162" t="str">
        <f>D490&amp;B490</f>
        <v/>
      </c>
      <c r="B490" s="163"/>
      <c r="C490" s="273"/>
      <c r="D490" s="274"/>
      <c r="E490" s="311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363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297"/>
      <c r="AL490" s="297"/>
      <c r="AM490" s="297"/>
      <c r="AN490" s="297"/>
      <c r="AO490" s="280"/>
      <c r="AP490" s="281"/>
      <c r="AQ490" s="281"/>
      <c r="AR490" s="298"/>
      <c r="AS490" s="298"/>
      <c r="AT490" s="298"/>
      <c r="AU490" s="300"/>
      <c r="AV490" s="300"/>
      <c r="AW490" s="300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3"/>
      <c r="BK490" s="278"/>
      <c r="BL490" s="183"/>
      <c r="BM490" s="177"/>
      <c r="BN490" s="177"/>
      <c r="BO490" s="209"/>
      <c r="BP490" s="278"/>
      <c r="BQ490" s="210"/>
      <c r="BR490" s="211"/>
      <c r="BS490" s="211"/>
      <c r="BT490" s="220" t="str">
        <f>IF(BN490="","",SUBSTITUTE(BM490," ","")&amp;SUBSTITUTE(BN490," ",""))</f>
        <v/>
      </c>
    </row>
    <row r="491" spans="1:72">
      <c r="A491" s="162" t="str">
        <f>D491&amp;B491</f>
        <v/>
      </c>
      <c r="B491" s="163"/>
      <c r="C491" s="273"/>
      <c r="D491" s="274"/>
      <c r="E491" s="311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363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297"/>
      <c r="AL491" s="297"/>
      <c r="AM491" s="297"/>
      <c r="AN491" s="297"/>
      <c r="AO491" s="280"/>
      <c r="AP491" s="281"/>
      <c r="AQ491" s="281"/>
      <c r="AR491" s="298"/>
      <c r="AS491" s="298"/>
      <c r="AT491" s="298"/>
      <c r="AU491" s="300"/>
      <c r="AV491" s="300"/>
      <c r="AW491" s="300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3"/>
      <c r="BK491" s="278"/>
      <c r="BL491" s="183"/>
      <c r="BM491" s="177"/>
      <c r="BN491" s="177"/>
      <c r="BO491" s="209"/>
      <c r="BP491" s="278"/>
      <c r="BQ491" s="210"/>
      <c r="BR491" s="211"/>
      <c r="BS491" s="211"/>
      <c r="BT491" s="220" t="str">
        <f>IF(BN491="","",SUBSTITUTE(BM491," ","")&amp;SUBSTITUTE(BN491," ",""))</f>
        <v/>
      </c>
    </row>
    <row r="492" spans="1:72">
      <c r="A492" s="162" t="str">
        <f>D492&amp;B492</f>
        <v/>
      </c>
      <c r="B492" s="163"/>
      <c r="C492" s="273"/>
      <c r="D492" s="274"/>
      <c r="E492" s="312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363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297"/>
      <c r="AL492" s="297"/>
      <c r="AM492" s="297"/>
      <c r="AN492" s="297"/>
      <c r="AO492" s="280"/>
      <c r="AP492" s="281"/>
      <c r="AQ492" s="281"/>
      <c r="AR492" s="298"/>
      <c r="AS492" s="298"/>
      <c r="AT492" s="298"/>
      <c r="AU492" s="300"/>
      <c r="AV492" s="300"/>
      <c r="AW492" s="300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3"/>
      <c r="BK492" s="278"/>
      <c r="BL492" s="183"/>
      <c r="BM492" s="177"/>
      <c r="BN492" s="177"/>
      <c r="BO492" s="209"/>
      <c r="BP492" s="278"/>
      <c r="BQ492" s="210"/>
      <c r="BR492" s="211"/>
      <c r="BS492" s="211"/>
      <c r="BT492" s="220" t="str">
        <f>IF(BN492="","",SUBSTITUTE(BM492," ","")&amp;SUBSTITUTE(BN492," ",""))</f>
        <v/>
      </c>
    </row>
    <row r="493" spans="1:72">
      <c r="A493" s="170" t="str">
        <f>D493&amp;B493</f>
        <v/>
      </c>
      <c r="B493" s="171"/>
      <c r="C493" s="273"/>
      <c r="D493" s="274"/>
      <c r="E493" s="311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363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4"/>
      <c r="AL493" s="304"/>
      <c r="AM493" s="304"/>
      <c r="AN493" s="304"/>
      <c r="AO493" s="305"/>
      <c r="AP493" s="306"/>
      <c r="AQ493" s="306"/>
      <c r="AR493" s="298"/>
      <c r="AS493" s="298"/>
      <c r="AT493" s="298"/>
      <c r="AU493" s="300"/>
      <c r="AV493" s="300"/>
      <c r="AW493" s="300"/>
      <c r="AX493" s="275"/>
      <c r="AY493" s="181"/>
      <c r="AZ493" s="157"/>
      <c r="BA493" s="276"/>
      <c r="BB493" s="176"/>
      <c r="BC493" s="228"/>
      <c r="BD493" s="228"/>
      <c r="BE493" s="158"/>
      <c r="BF493" s="307"/>
      <c r="BG493" s="183"/>
      <c r="BH493" s="277"/>
      <c r="BI493" s="277"/>
      <c r="BJ493" s="303"/>
      <c r="BK493" s="278"/>
      <c r="BL493" s="183"/>
      <c r="BM493" s="177"/>
      <c r="BN493" s="177"/>
      <c r="BO493" s="209"/>
      <c r="BP493" s="278"/>
      <c r="BQ493" s="210"/>
      <c r="BR493" s="211"/>
      <c r="BS493" s="211"/>
      <c r="BT493" s="220" t="str">
        <f>IF(BN493="","",SUBSTITUTE(BM493," ","")&amp;SUBSTITUTE(BN493," ",""))</f>
        <v/>
      </c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V345:Y345 V369:X416 V349:Y350 V346:X348 V352:Y353 V351:X351 V354:X354 V355:Y359 V366:X367 V360:X360 V365:Y365 V363:X364 V368:Y368 V361:Y362 Y370:Y444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 Y346:Y348 Y351 Y354 Y360 Y363:Y364 Y366:Y367 Y369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493 BE6:BE493 U6:U493">
    <cfRule type="cellIs" dxfId="139" priority="18425" operator="equal">
      <formula>"ERRO"</formula>
    </cfRule>
  </conditionalFormatting>
  <conditionalFormatting sqref="X4 Y1:Z368 Y369:Y444">
    <cfRule type="cellIs" dxfId="138" priority="18414" operator="equal">
      <formula>"OPORTUNIDADE"</formula>
    </cfRule>
  </conditionalFormatting>
  <conditionalFormatting sqref="AZ6:AZ416">
    <cfRule type="expression" dxfId="137" priority="18409">
      <formula>$BU6=1</formula>
    </cfRule>
  </conditionalFormatting>
  <conditionalFormatting sqref="BQ6:BQ493">
    <cfRule type="cellIs" dxfId="136" priority="18420" operator="equal">
      <formula>"Produção e Intervalo"</formula>
    </cfRule>
    <cfRule type="cellIs" dxfId="135" priority="18421" operator="equal">
      <formula>"Aderente"</formula>
    </cfRule>
    <cfRule type="cellIs" dxfId="134" priority="18422" operator="equal">
      <formula>"Intervalo"</formula>
    </cfRule>
    <cfRule type="cellIs" dxfId="133" priority="18423" operator="equal">
      <formula>"Produção"</formula>
    </cfRule>
    <cfRule type="cellIs" dxfId="132" priority="18424" operator="equal">
      <formula>"ERRO"</formula>
    </cfRule>
  </conditionalFormatting>
  <conditionalFormatting sqref="BR6:BS446">
    <cfRule type="cellIs" dxfId="131" priority="18402" operator="equal">
      <formula>"*"</formula>
    </cfRule>
    <cfRule type="cellIs" dxfId="130" priority="18403" operator="greaterThanOrEqual">
      <formula>1</formula>
    </cfRule>
    <cfRule type="cellIs" dxfId="129" priority="18404" operator="lessThan">
      <formula>1</formula>
    </cfRule>
  </conditionalFormatting>
  <conditionalFormatting sqref="X370:X416 Y6:Z368 Y369:Y444">
    <cfRule type="cellIs" dxfId="128" priority="18350" operator="equal">
      <formula>"NÃO"</formula>
    </cfRule>
    <cfRule type="cellIs" dxfId="127" priority="18351" operator="equal">
      <formula>"SIM"</formula>
    </cfRule>
  </conditionalFormatting>
  <conditionalFormatting sqref="X370:X416">
    <cfRule type="cellIs" dxfId="126" priority="18349" operator="equal">
      <formula>"OPORTUNIDADE"</formula>
    </cfRule>
  </conditionalFormatting>
  <conditionalFormatting sqref="Z369:Z416">
    <cfRule type="cellIs" dxfId="125" priority="18347" operator="equal">
      <formula>"NÃO"</formula>
    </cfRule>
    <cfRule type="cellIs" dxfId="124" priority="18348" operator="equal">
      <formula>"SIM"</formula>
    </cfRule>
  </conditionalFormatting>
  <conditionalFormatting sqref="Z369:Z416">
    <cfRule type="cellIs" dxfId="123" priority="18346" operator="equal">
      <formula>"OPORTUNIDADE"</formula>
    </cfRule>
  </conditionalFormatting>
  <conditionalFormatting sqref="Y1048469:Y1048576">
    <cfRule type="cellIs" dxfId="122" priority="18231" operator="equal">
      <formula>"OPORTUNIDADE"</formula>
    </cfRule>
  </conditionalFormatting>
  <conditionalFormatting sqref="Y1048469:Y1048576">
    <cfRule type="cellIs" dxfId="121" priority="18229" operator="equal">
      <formula>"NÃO"</formula>
    </cfRule>
    <cfRule type="cellIs" dxfId="120" priority="18230" operator="equal">
      <formula>"SIM"</formula>
    </cfRule>
  </conditionalFormatting>
  <conditionalFormatting sqref="Z417:Z442">
    <cfRule type="cellIs" dxfId="119" priority="17966" operator="equal">
      <formula>"OPORTUNIDADE"</formula>
    </cfRule>
  </conditionalFormatting>
  <conditionalFormatting sqref="Z417:Z442">
    <cfRule type="cellIs" dxfId="118" priority="17964" operator="equal">
      <formula>"NÃO"</formula>
    </cfRule>
    <cfRule type="cellIs" dxfId="117" priority="17965" operator="equal">
      <formula>"SIM"</formula>
    </cfRule>
  </conditionalFormatting>
  <conditionalFormatting sqref="X443">
    <cfRule type="cellIs" dxfId="116" priority="17952" operator="equal">
      <formula>"NÃO"</formula>
    </cfRule>
    <cfRule type="cellIs" dxfId="115" priority="17953" operator="equal">
      <formula>"SIM"</formula>
    </cfRule>
  </conditionalFormatting>
  <conditionalFormatting sqref="X443">
    <cfRule type="cellIs" dxfId="114" priority="17951" operator="equal">
      <formula>"OPORTUNIDADE"</formula>
    </cfRule>
  </conditionalFormatting>
  <conditionalFormatting sqref="Z443">
    <cfRule type="cellIs" dxfId="113" priority="17949" operator="equal">
      <formula>"NÃO"</formula>
    </cfRule>
    <cfRule type="cellIs" dxfId="112" priority="17950" operator="equal">
      <formula>"SIM"</formula>
    </cfRule>
  </conditionalFormatting>
  <conditionalFormatting sqref="Z443">
    <cfRule type="cellIs" dxfId="111" priority="17948" operator="equal">
      <formula>"OPORTUNIDADE"</formula>
    </cfRule>
  </conditionalFormatting>
  <conditionalFormatting sqref="BI443">
    <cfRule type="iconSet" priority="17957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8">
      <iconSet showValue="0">
        <cfvo type="percent" val="0"/>
        <cfvo type="num" val="1"/>
        <cfvo type="num" val="1" gte="0"/>
      </iconSet>
    </cfRule>
    <cfRule type="iconSet" priority="17959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60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8">
      <formula>$BU386=1</formula>
    </cfRule>
  </conditionalFormatting>
  <conditionalFormatting sqref="AZ419:AZ443">
    <cfRule type="expression" dxfId="109" priority="18728">
      <formula>$BU391=1</formula>
    </cfRule>
  </conditionalFormatting>
  <conditionalFormatting sqref="BI417:BI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31">
      <iconSet showValue="0">
        <cfvo type="percent" val="0"/>
        <cfvo type="num" val="1"/>
        <cfvo type="num" val="1" gte="0"/>
      </iconSet>
    </cfRule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">
    <cfRule type="iconSet" priority="18738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63" operator="equal">
      <formula>"*"</formula>
    </cfRule>
    <cfRule type="cellIs" dxfId="107" priority="13364" operator="greaterThanOrEqual">
      <formula>1</formula>
    </cfRule>
    <cfRule type="cellIs" dxfId="106" priority="13365" operator="lessThan">
      <formula>1</formula>
    </cfRule>
  </conditionalFormatting>
  <conditionalFormatting sqref="BK1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 BK328 BK323 BK330 BK334 BK336 BK332 BK347 BK344 BK364 BK366:BK369 BK374:BK376 BK384 BK386 BK389">
    <cfRule type="iconSet" priority="20610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0:BK493">
    <cfRule type="iconSet" priority="20623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93">
    <cfRule type="iconSet" priority="20651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493">
    <cfRule type="iconSet" priority="20658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62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64">
      <iconSet showValue="0">
        <cfvo type="percent" val="0"/>
        <cfvo type="num" val="1"/>
        <cfvo type="num" val="1" gte="0"/>
      </iconSet>
    </cfRule>
    <cfRule type="iconSet" priority="2066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367 BN369:BN446" xr:uid="{88B2AA1F-3AB2-4B37-8132-5DEC08D79A48}">
      <formula1>INDIRECT(SUBSTITUTE(BM6," ",""))</formula1>
    </dataValidation>
    <dataValidation type="list" allowBlank="1" showInputMessage="1" showErrorMessage="1" sqref="BN32:BO32 BN46:BO47 BN287:BO287 BM6:BM446 BN368:BO368" xr:uid="{0374E4CD-E1C2-4373-A381-0828C9AFF6FF}">
      <formula1>IMPCAUSADOR</formula1>
    </dataValidation>
    <dataValidation type="list" allowBlank="1" showInputMessage="1" showErrorMessage="1" sqref="BO33:BO45 BO6:BO31 BO48:BO286 BO288:BO367 BO369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46 F6:F445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5" max="5" width="25.140625" customWidth="1"/>
  </cols>
  <sheetData>
    <row r="1" spans="3:8">
      <c r="C1" s="391" t="s">
        <v>1806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>
      <c r="C3" s="313" t="s">
        <v>703</v>
      </c>
      <c r="D3" s="313" t="s">
        <v>1807</v>
      </c>
      <c r="E3" s="313" t="s">
        <v>1808</v>
      </c>
      <c r="F3" s="313" t="s">
        <v>1809</v>
      </c>
      <c r="G3" s="313" t="s">
        <v>1810</v>
      </c>
      <c r="H3" s="313" t="s">
        <v>1811</v>
      </c>
    </row>
    <row r="4" spans="3:8">
      <c r="C4" s="314" t="s">
        <v>838</v>
      </c>
      <c r="D4" s="314">
        <v>9322</v>
      </c>
      <c r="E4" s="315">
        <v>46000</v>
      </c>
      <c r="F4" s="314">
        <v>9000</v>
      </c>
      <c r="G4" s="314"/>
      <c r="H4" s="314"/>
    </row>
    <row r="5" spans="3:8">
      <c r="C5" s="314" t="s">
        <v>838</v>
      </c>
      <c r="D5" s="314">
        <v>7671</v>
      </c>
      <c r="E5" s="315">
        <v>46000</v>
      </c>
      <c r="F5" s="314">
        <v>9000</v>
      </c>
      <c r="G5" s="314"/>
      <c r="H5" s="314"/>
    </row>
    <row r="6" spans="3:8">
      <c r="C6" s="314" t="s">
        <v>838</v>
      </c>
      <c r="D6" s="314">
        <v>7672</v>
      </c>
      <c r="E6" s="315">
        <v>46000</v>
      </c>
      <c r="F6" s="316" t="s">
        <v>1812</v>
      </c>
      <c r="G6" s="314"/>
      <c r="H6" s="314"/>
    </row>
    <row r="7" spans="3:8">
      <c r="C7" s="314" t="s">
        <v>847</v>
      </c>
      <c r="D7" s="314">
        <v>7632</v>
      </c>
      <c r="E7" s="315">
        <v>46045</v>
      </c>
      <c r="F7" s="317">
        <v>3200</v>
      </c>
      <c r="G7" s="314"/>
      <c r="H7" s="314"/>
    </row>
    <row r="8" spans="3:8">
      <c r="C8" s="314" t="s">
        <v>847</v>
      </c>
      <c r="D8" s="314">
        <v>9414</v>
      </c>
      <c r="E8" s="315">
        <v>46045</v>
      </c>
      <c r="F8" s="314">
        <v>7000</v>
      </c>
      <c r="G8" s="314"/>
      <c r="H8" s="314"/>
    </row>
    <row r="9" spans="3:8">
      <c r="C9" s="314"/>
      <c r="D9" s="314"/>
      <c r="E9" s="314"/>
      <c r="F9" s="314"/>
      <c r="G9" s="314"/>
      <c r="H9" s="314"/>
    </row>
    <row r="10" spans="3:8">
      <c r="C10" s="314" t="s">
        <v>1743</v>
      </c>
      <c r="D10" s="314">
        <v>9049</v>
      </c>
      <c r="E10" s="315">
        <v>46044</v>
      </c>
      <c r="F10" s="314" t="s">
        <v>1813</v>
      </c>
      <c r="G10" s="314" t="s">
        <v>1814</v>
      </c>
      <c r="H10" s="314"/>
    </row>
    <row r="11" spans="3:8">
      <c r="C11" s="314" t="s">
        <v>1743</v>
      </c>
      <c r="D11" s="314">
        <v>9044</v>
      </c>
      <c r="E11" s="315">
        <v>46044</v>
      </c>
      <c r="F11" s="314" t="s">
        <v>1815</v>
      </c>
      <c r="G11" s="314" t="s">
        <v>1816</v>
      </c>
      <c r="H11" s="314"/>
    </row>
    <row r="12" spans="3:8">
      <c r="C12" s="314" t="s">
        <v>1743</v>
      </c>
      <c r="D12" s="314">
        <v>762</v>
      </c>
      <c r="E12" s="315">
        <v>46044</v>
      </c>
      <c r="F12" s="314" t="s">
        <v>1817</v>
      </c>
      <c r="G12" s="314" t="s">
        <v>1816</v>
      </c>
      <c r="H12" s="314"/>
    </row>
    <row r="13" spans="3:8">
      <c r="C13" s="314"/>
      <c r="D13" s="314"/>
      <c r="E13" s="314"/>
      <c r="F13" s="314"/>
      <c r="G13" s="314"/>
      <c r="H13" s="314"/>
    </row>
    <row r="14" spans="3:8">
      <c r="C14" s="314"/>
      <c r="D14" s="314"/>
      <c r="E14" s="314"/>
      <c r="F14" s="314"/>
      <c r="G14" s="314"/>
      <c r="H14" s="314"/>
    </row>
    <row r="15" spans="3:8">
      <c r="C15" s="314"/>
      <c r="D15" s="314"/>
      <c r="E15" s="314"/>
      <c r="F15" s="314"/>
      <c r="G15" s="314"/>
      <c r="H15" s="314"/>
    </row>
    <row r="16" spans="3:8">
      <c r="C16" s="314"/>
      <c r="D16" s="314"/>
      <c r="E16" s="314"/>
      <c r="F16" s="314"/>
      <c r="G16" s="314"/>
      <c r="H16" s="314"/>
    </row>
    <row r="17" spans="3:8">
      <c r="C17" s="314"/>
      <c r="D17" s="314"/>
      <c r="E17" s="314"/>
      <c r="F17" s="314"/>
      <c r="G17" s="314"/>
      <c r="H17" s="314"/>
    </row>
    <row r="18" spans="3:8">
      <c r="C18" s="314"/>
      <c r="D18" s="314"/>
      <c r="E18" s="314"/>
      <c r="F18" s="314"/>
      <c r="G18" s="314"/>
      <c r="H18" s="314"/>
    </row>
    <row r="19" spans="3:8">
      <c r="C19" s="314"/>
      <c r="D19" s="314"/>
      <c r="E19" s="314"/>
      <c r="F19" s="314"/>
      <c r="G19" s="314"/>
      <c r="H19" s="314"/>
    </row>
    <row r="20" spans="3:8">
      <c r="C20" s="314"/>
      <c r="D20" s="314"/>
      <c r="E20" s="314"/>
      <c r="F20" s="314"/>
      <c r="G20" s="314"/>
      <c r="H20" s="314"/>
    </row>
    <row r="21" spans="3:8">
      <c r="C21" s="314"/>
      <c r="D21" s="314"/>
      <c r="E21" s="314"/>
      <c r="F21" s="314"/>
      <c r="G21" s="314"/>
      <c r="H21" s="314"/>
    </row>
    <row r="22" spans="3:8">
      <c r="C22" s="314"/>
      <c r="D22" s="314"/>
      <c r="E22" s="314"/>
      <c r="F22" s="314"/>
      <c r="G22" s="314"/>
      <c r="H22" s="314"/>
    </row>
    <row r="23" spans="3:8">
      <c r="C23" s="314"/>
      <c r="D23" s="314"/>
      <c r="E23" s="314"/>
      <c r="F23" s="314"/>
      <c r="G23" s="314"/>
      <c r="H23" s="314"/>
    </row>
    <row r="24" spans="3:8">
      <c r="C24" s="314"/>
      <c r="D24" s="314"/>
      <c r="E24" s="314"/>
      <c r="F24" s="314"/>
      <c r="G24" s="314"/>
      <c r="H24" s="314"/>
    </row>
    <row r="25" spans="3:8">
      <c r="C25" s="314"/>
      <c r="D25" s="314"/>
      <c r="E25" s="314"/>
      <c r="F25" s="314"/>
      <c r="G25" s="314"/>
      <c r="H25" s="314"/>
    </row>
    <row r="26" spans="3:8">
      <c r="C26" s="314"/>
      <c r="D26" s="314"/>
      <c r="E26" s="314"/>
      <c r="F26" s="314"/>
      <c r="G26" s="314"/>
      <c r="H26" s="314"/>
    </row>
    <row r="27" spans="3:8">
      <c r="C27" s="314"/>
      <c r="D27" s="314"/>
      <c r="E27" s="314"/>
      <c r="F27" s="314"/>
      <c r="G27" s="314"/>
      <c r="H27" s="314"/>
    </row>
    <row r="28" spans="3:8">
      <c r="C28" s="314"/>
      <c r="D28" s="314"/>
      <c r="E28" s="314"/>
      <c r="F28" s="314"/>
      <c r="G28" s="314"/>
      <c r="H28" s="314"/>
    </row>
    <row r="29" spans="3:8">
      <c r="C29" s="314"/>
      <c r="D29" s="314"/>
      <c r="E29" s="314"/>
      <c r="F29" s="314"/>
      <c r="G29" s="314"/>
      <c r="H29" s="314"/>
    </row>
    <row r="30" spans="3:8">
      <c r="C30" s="314"/>
      <c r="D30" s="314"/>
      <c r="E30" s="314"/>
      <c r="F30" s="314"/>
      <c r="G30" s="314"/>
      <c r="H30" s="314"/>
    </row>
    <row r="31" spans="3:8">
      <c r="C31" s="314"/>
      <c r="D31" s="314"/>
      <c r="E31" s="314"/>
      <c r="F31" s="314"/>
      <c r="G31" s="314"/>
      <c r="H31" s="314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sqref="A1:U387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6" bestFit="1" customWidth="1"/>
    <col min="13" max="13" width="6.7109375" style="124" customWidth="1"/>
    <col min="14" max="14" width="7.28515625" style="292" customWidth="1"/>
    <col min="15" max="15" width="9.42578125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2"/>
      <c r="B1" s="393"/>
      <c r="C1" s="394"/>
      <c r="L1" s="323"/>
      <c r="M1" s="123"/>
      <c r="N1" s="289"/>
      <c r="O1" s="289"/>
      <c r="P1" s="165"/>
      <c r="Q1" s="395" t="s">
        <v>1225</v>
      </c>
      <c r="R1" s="396"/>
      <c r="U1" s="101"/>
      <c r="V1" s="397" t="s">
        <v>1818</v>
      </c>
      <c r="W1" s="397"/>
      <c r="X1" s="397"/>
      <c r="Y1" s="103"/>
    </row>
    <row r="2" spans="1:25" s="100" customFormat="1" ht="11.25" customHeight="1">
      <c r="A2" s="104" t="s">
        <v>1819</v>
      </c>
      <c r="B2" s="104" t="s">
        <v>1820</v>
      </c>
      <c r="C2" s="104" t="s">
        <v>605</v>
      </c>
      <c r="D2" s="105" t="s">
        <v>1177</v>
      </c>
      <c r="E2" s="105" t="s">
        <v>1178</v>
      </c>
      <c r="F2" s="105" t="s">
        <v>1821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4" t="s">
        <v>8</v>
      </c>
      <c r="M2" s="125" t="s">
        <v>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1822</v>
      </c>
      <c r="U2" s="107" t="s">
        <v>1180</v>
      </c>
      <c r="V2" s="102">
        <f ca="1">TODAY()-1</f>
        <v>46044</v>
      </c>
      <c r="W2" s="102">
        <f ca="1">V2-1</f>
        <v>46043</v>
      </c>
      <c r="X2" s="102">
        <f ca="1">W2-1</f>
        <v>46042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5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5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5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5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5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0</v>
      </c>
      <c r="W7" s="111" t="str">
        <f ca="1">_xlfn.XLOOKUP(G7&amp;$W$2,BS_CONTROLE[CHAVE],BS_CONTROLE[Quantidade_11],"-")</f>
        <v>-</v>
      </c>
      <c r="X7" s="111">
        <f ca="1">_xlfn.XLOOKUP(G7&amp;$X$2,BS_CONTROLE[CHAVE],BS_CONTROLE[Quantidade_11],"-")</f>
        <v>1894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5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5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 t="str">
        <f ca="1">_xlfn.XLOOKUP(G9&amp;$V$2,BS_CONTROLE[CHAVE],BS_CONTROLE[Quantidade_11],"-")</f>
        <v>-</v>
      </c>
      <c r="W9" s="111">
        <f ca="1">_xlfn.XLOOKUP(G9&amp;$W$2,BS_CONTROLE[CHAVE],BS_CONTROLE[Quantidade_11],"-")</f>
        <v>0</v>
      </c>
      <c r="X9" s="111">
        <f ca="1">_xlfn.XLOOKUP(G9&amp;$X$2,BS_CONTROLE[CHAVE],BS_CONTROLE[Quantidade_11],"-")</f>
        <v>1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5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0</v>
      </c>
      <c r="W10" s="111" t="str">
        <f ca="1">_xlfn.XLOOKUP(G10&amp;$W$2,BS_CONTROLE[CHAVE],BS_CONTROLE[Quantidade_11],"-")</f>
        <v>-</v>
      </c>
      <c r="X10" s="111">
        <f ca="1">_xlfn.XLOOKUP(G10&amp;$X$2,BS_CONTROLE[CHAVE],BS_CONTROLE[Quantidade_11],"-")</f>
        <v>1894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5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446</v>
      </c>
      <c r="W11" s="111">
        <f ca="1">_xlfn.XLOOKUP(G11&amp;$W$2,BS_CONTROLE[CHAVE],BS_CONTROLE[Quantidade_11],"-")</f>
        <v>90</v>
      </c>
      <c r="X11" s="111">
        <f ca="1">_xlfn.XLOOKUP(G11&amp;$X$2,BS_CONTROLE[CHAVE],BS_CONTROLE[Quantidade_11],"-")</f>
        <v>1316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5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5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5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5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5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 t="str">
        <f ca="1">_xlfn.XLOOKUP(G16&amp;$V$2,BS_CONTROLE[CHAVE],BS_CONTROLE[Quantidade_11],"-")</f>
        <v>-</v>
      </c>
      <c r="W16" s="111">
        <f ca="1">_xlfn.XLOOKUP(G16&amp;$W$2,BS_CONTROLE[CHAVE],BS_CONTROLE[Quantidade_11],"-")</f>
        <v>0</v>
      </c>
      <c r="X16" s="111">
        <f ca="1">_xlfn.XLOOKUP(G16&amp;$X$2,BS_CONTROLE[CHAVE],BS_CONTROLE[Quantidade_11],"-")</f>
        <v>1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5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5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0</v>
      </c>
      <c r="W18" s="111" t="str">
        <f ca="1">_xlfn.XLOOKUP(G18&amp;$W$2,BS_CONTROLE[CHAVE],BS_CONTROLE[Quantidade_11],"-")</f>
        <v>-</v>
      </c>
      <c r="X18" s="111">
        <f ca="1">_xlfn.XLOOKUP(G18&amp;$X$2,BS_CONTROLE[CHAVE],BS_CONTROLE[Quantidade_11],"-")</f>
        <v>1894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5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446</v>
      </c>
      <c r="W19" s="111">
        <f ca="1">_xlfn.XLOOKUP(G19&amp;$W$2,BS_CONTROLE[CHAVE],BS_CONTROLE[Quantidade_11],"-")</f>
        <v>90</v>
      </c>
      <c r="X19" s="111">
        <f ca="1">_xlfn.XLOOKUP(G19&amp;$X$2,BS_CONTROLE[CHAVE],BS_CONTROLE[Quantidade_11],"-")</f>
        <v>1316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5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5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5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5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0</v>
      </c>
      <c r="W23" s="111" t="str">
        <f ca="1">_xlfn.XLOOKUP(G23&amp;$W$2,BS_CONTROLE[CHAVE],BS_CONTROLE[Quantidade_11],"-")</f>
        <v>-</v>
      </c>
      <c r="X23" s="111">
        <f ca="1">_xlfn.XLOOKUP(G23&amp;$X$2,BS_CONTROLE[CHAVE],BS_CONTROLE[Quantidade_11],"-")</f>
        <v>1894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5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5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5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5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5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 t="str">
        <f ca="1">_xlfn.XLOOKUP(G28&amp;$V$2,BS_CONTROLE[CHAVE],BS_CONTROLE[Quantidade_11],"-")</f>
        <v>-</v>
      </c>
      <c r="W28" s="111">
        <f ca="1">_xlfn.XLOOKUP(G28&amp;$W$2,BS_CONTROLE[CHAVE],BS_CONTROLE[Quantidade_11],"-")</f>
        <v>0</v>
      </c>
      <c r="X28" s="111">
        <f ca="1">_xlfn.XLOOKUP(G28&amp;$X$2,BS_CONTROLE[CHAVE],BS_CONTROLE[Quantidade_11],"-")</f>
        <v>1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5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0</v>
      </c>
      <c r="W29" s="111" t="str">
        <f ca="1">_xlfn.XLOOKUP(G29&amp;$W$2,BS_CONTROLE[CHAVE],BS_CONTROLE[Quantidade_11],"-")</f>
        <v>-</v>
      </c>
      <c r="X29" s="111">
        <f ca="1">_xlfn.XLOOKUP(G29&amp;$X$2,BS_CONTROLE[CHAVE],BS_CONTROLE[Quantidade_11],"-")</f>
        <v>1894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5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446</v>
      </c>
      <c r="W30" s="111">
        <f ca="1">_xlfn.XLOOKUP(G30&amp;$W$2,BS_CONTROLE[CHAVE],BS_CONTROLE[Quantidade_11],"-")</f>
        <v>90</v>
      </c>
      <c r="X30" s="111">
        <f ca="1">_xlfn.XLOOKUP(G30&amp;$X$2,BS_CONTROLE[CHAVE],BS_CONTROLE[Quantidade_11],"-")</f>
        <v>1316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5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2</v>
      </c>
      <c r="W31" s="111">
        <f ca="1">_xlfn.XLOOKUP(G31&amp;$W$2,BS_CONTROLE[CHAVE],BS_CONTROLE[Quantidade_11],"-")</f>
        <v>0</v>
      </c>
      <c r="X31" s="111">
        <f ca="1">_xlfn.XLOOKUP(G31&amp;$X$2,BS_CONTROLE[CHAVE],BS_CONTROLE[Quantidade_11],"-")</f>
        <v>3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5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126</v>
      </c>
      <c r="W32" s="111">
        <f ca="1">_xlfn.XLOOKUP(G32&amp;$W$2,BS_CONTROLE[CHAVE],BS_CONTROLE[Quantidade_11],"-")</f>
        <v>300</v>
      </c>
      <c r="X32" s="111">
        <f ca="1">_xlfn.XLOOKUP(G32&amp;$X$2,BS_CONTROLE[CHAVE],BS_CONTROLE[Quantidade_11],"-")</f>
        <v>179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5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5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5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 t="str">
        <f ca="1">_xlfn.XLOOKUP(G35&amp;$V$2,BS_CONTROLE[CHAVE],BS_CONTROLE[Quantidade_11],"-")</f>
        <v>-</v>
      </c>
      <c r="W35" s="111">
        <f ca="1">_xlfn.XLOOKUP(G35&amp;$W$2,BS_CONTROLE[CHAVE],BS_CONTROLE[Quantidade_11],"-")</f>
        <v>0</v>
      </c>
      <c r="X35" s="111">
        <f ca="1">_xlfn.XLOOKUP(G35&amp;$X$2,BS_CONTROLE[CHAVE],BS_CONTROLE[Quantidade_11],"-")</f>
        <v>1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5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5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5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0</v>
      </c>
      <c r="W38" s="111" t="str">
        <f ca="1">_xlfn.XLOOKUP(G38&amp;$W$2,BS_CONTROLE[CHAVE],BS_CONTROLE[Quantidade_11],"-")</f>
        <v>-</v>
      </c>
      <c r="X38" s="111">
        <f ca="1">_xlfn.XLOOKUP(G38&amp;$X$2,BS_CONTROLE[CHAVE],BS_CONTROLE[Quantidade_11],"-")</f>
        <v>1894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5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5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0</v>
      </c>
      <c r="W40" s="111">
        <f ca="1">_xlfn.XLOOKUP(G40&amp;$W$2,BS_CONTROLE[CHAVE],BS_CONTROLE[Quantidade_11],"-")</f>
        <v>1</v>
      </c>
      <c r="X40" s="111">
        <f ca="1">_xlfn.XLOOKUP(G40&amp;$X$2,BS_CONTROLE[CHAVE],BS_CONTROLE[Quantidade_11],"-")</f>
        <v>2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5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5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5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5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126</v>
      </c>
      <c r="W44" s="111">
        <f ca="1">_xlfn.XLOOKUP(G44&amp;$W$2,BS_CONTROLE[CHAVE],BS_CONTROLE[Quantidade_11],"-")</f>
        <v>300</v>
      </c>
      <c r="X44" s="111">
        <f ca="1">_xlfn.XLOOKUP(G44&amp;$X$2,BS_CONTROLE[CHAVE],BS_CONTROLE[Quantidade_11],"-")</f>
        <v>179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5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5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446</v>
      </c>
      <c r="W46" s="111">
        <f ca="1">_xlfn.XLOOKUP(G46&amp;$W$2,BS_CONTROLE[CHAVE],BS_CONTROLE[Quantidade_11],"-")</f>
        <v>90</v>
      </c>
      <c r="X46" s="111">
        <f ca="1">_xlfn.XLOOKUP(G46&amp;$X$2,BS_CONTROLE[CHAVE],BS_CONTROLE[Quantidade_11],"-")</f>
        <v>1316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5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5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5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5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5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5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0</v>
      </c>
      <c r="W52" s="111" t="str">
        <f ca="1">_xlfn.XLOOKUP(G52&amp;$W$2,BS_CONTROLE[CHAVE],BS_CONTROLE[Quantidade_11],"-")</f>
        <v>-</v>
      </c>
      <c r="X52" s="111">
        <f ca="1">_xlfn.XLOOKUP(G52&amp;$X$2,BS_CONTROLE[CHAVE],BS_CONTROLE[Quantidade_11],"-")</f>
        <v>1894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5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5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 t="str">
        <f ca="1">_xlfn.XLOOKUP(G54&amp;$V$2,BS_CONTROLE[CHAVE],BS_CONTROLE[Quantidade_11],"-")</f>
        <v>-</v>
      </c>
      <c r="W54" s="111">
        <f ca="1">_xlfn.XLOOKUP(G54&amp;$W$2,BS_CONTROLE[CHAVE],BS_CONTROLE[Quantidade_11],"-")</f>
        <v>0</v>
      </c>
      <c r="X54" s="111">
        <f ca="1">_xlfn.XLOOKUP(G54&amp;$X$2,BS_CONTROLE[CHAVE],BS_CONTROLE[Quantidade_11],"-")</f>
        <v>1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5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 t="str">
        <f ca="1">_xlfn.XLOOKUP(G55&amp;$V$2,BS_CONTROLE[CHAVE],BS_CONTROLE[Quantidade_11],"-")</f>
        <v>-</v>
      </c>
      <c r="W55" s="111">
        <f ca="1">_xlfn.XLOOKUP(G55&amp;$W$2,BS_CONTROLE[CHAVE],BS_CONTROLE[Quantidade_11],"-")</f>
        <v>0</v>
      </c>
      <c r="X55" s="111">
        <f ca="1">_xlfn.XLOOKUP(G55&amp;$X$2,BS_CONTROLE[CHAVE],BS_CONTROLE[Quantidade_11],"-")</f>
        <v>1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5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5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0</v>
      </c>
      <c r="W57" s="111">
        <f ca="1">_xlfn.XLOOKUP(G57&amp;$W$2,BS_CONTROLE[CHAVE],BS_CONTROLE[Quantidade_11],"-")</f>
        <v>1</v>
      </c>
      <c r="X57" s="111">
        <f ca="1">_xlfn.XLOOKUP(G57&amp;$X$2,BS_CONTROLE[CHAVE],BS_CONTROLE[Quantidade_11],"-")</f>
        <v>2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5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5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5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5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0</v>
      </c>
      <c r="X61" s="111">
        <f ca="1">_xlfn.XLOOKUP(G61&amp;$X$2,BS_CONTROLE[CHAVE],BS_CONTROLE[Quantidade_11],"-")</f>
        <v>3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5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5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446</v>
      </c>
      <c r="W63" s="111">
        <f ca="1">_xlfn.XLOOKUP(G63&amp;$W$2,BS_CONTROLE[CHAVE],BS_CONTROLE[Quantidade_11],"-")</f>
        <v>90</v>
      </c>
      <c r="X63" s="111">
        <f ca="1">_xlfn.XLOOKUP(G63&amp;$X$2,BS_CONTROLE[CHAVE],BS_CONTROLE[Quantidade_11],"-")</f>
        <v>1316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5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5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5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5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5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 t="str">
        <f ca="1">_xlfn.XLOOKUP(G68&amp;$V$2,BS_CONTROLE[CHAVE],BS_CONTROLE[Quantidade_11],"-")</f>
        <v>-</v>
      </c>
      <c r="W68" s="111">
        <f ca="1">_xlfn.XLOOKUP(G68&amp;$W$2,BS_CONTROLE[CHAVE],BS_CONTROLE[Quantidade_11],"-")</f>
        <v>0</v>
      </c>
      <c r="X68" s="111">
        <f ca="1">_xlfn.XLOOKUP(G68&amp;$X$2,BS_CONTROLE[CHAVE],BS_CONTROLE[Quantidade_11],"-")</f>
        <v>1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5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5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0</v>
      </c>
      <c r="W70" s="111" t="str">
        <f ca="1">_xlfn.XLOOKUP(G70&amp;$W$2,BS_CONTROLE[CHAVE],BS_CONTROLE[Quantidade_11],"-")</f>
        <v>-</v>
      </c>
      <c r="X70" s="111">
        <f ca="1">_xlfn.XLOOKUP(G70&amp;$X$2,BS_CONTROLE[CHAVE],BS_CONTROLE[Quantidade_11],"-")</f>
        <v>1894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5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5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0</v>
      </c>
      <c r="W72" s="111">
        <f ca="1">_xlfn.XLOOKUP(G72&amp;$W$2,BS_CONTROLE[CHAVE],BS_CONTROLE[Quantidade_11],"-")</f>
        <v>1</v>
      </c>
      <c r="X72" s="111">
        <f ca="1">_xlfn.XLOOKUP(G72&amp;$X$2,BS_CONTROLE[CHAVE],BS_CONTROLE[Quantidade_11],"-")</f>
        <v>2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5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5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>
        <f ca="1">_xlfn.XLOOKUP(G74&amp;$W$2,BS_CONTROLE[CHAVE],BS_CONTROLE[Quantidade_11],"-")</f>
        <v>0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5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5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5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5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5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2</v>
      </c>
      <c r="W79" s="111">
        <f ca="1">_xlfn.XLOOKUP(G79&amp;$W$2,BS_CONTROLE[CHAVE],BS_CONTROLE[Quantidade_11],"-")</f>
        <v>0</v>
      </c>
      <c r="X79" s="111">
        <f ca="1">_xlfn.XLOOKUP(G79&amp;$X$2,BS_CONTROLE[CHAVE],BS_CONTROLE[Quantidade_11],"-")</f>
        <v>3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5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5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5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5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5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5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5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5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5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5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5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0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5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5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0</v>
      </c>
      <c r="W92" s="111" t="str">
        <f ca="1">_xlfn.XLOOKUP(G92&amp;$W$2,BS_CONTROLE[CHAVE],BS_CONTROLE[Quantidade_11],"-")</f>
        <v>-</v>
      </c>
      <c r="X92" s="111">
        <f ca="1">_xlfn.XLOOKUP(G92&amp;$X$2,BS_CONTROLE[CHAVE],BS_CONTROLE[Quantidade_11],"-")</f>
        <v>1894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5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0</v>
      </c>
      <c r="W93" s="111">
        <f ca="1">_xlfn.XLOOKUP(G93&amp;$W$2,BS_CONTROLE[CHAVE],BS_CONTROLE[Quantidade_11],"-")</f>
        <v>1</v>
      </c>
      <c r="X93" s="111">
        <f ca="1">_xlfn.XLOOKUP(G93&amp;$X$2,BS_CONTROLE[CHAVE],BS_CONTROLE[Quantidade_11],"-")</f>
        <v>2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5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5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5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5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5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5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2</v>
      </c>
      <c r="W99" s="111">
        <f ca="1">_xlfn.XLOOKUP(G99&amp;$W$2,BS_CONTROLE[CHAVE],BS_CONTROLE[Quantidade_11],"-")</f>
        <v>0</v>
      </c>
      <c r="X99" s="111">
        <f ca="1">_xlfn.XLOOKUP(G99&amp;$X$2,BS_CONTROLE[CHAVE],BS_CONTROLE[Quantidade_11],"-")</f>
        <v>3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5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5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5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446</v>
      </c>
      <c r="W102" s="111">
        <f ca="1">_xlfn.XLOOKUP(G102&amp;$W$2,BS_CONTROLE[CHAVE],BS_CONTROLE[Quantidade_11],"-")</f>
        <v>90</v>
      </c>
      <c r="X102" s="111">
        <f ca="1">_xlfn.XLOOKUP(G102&amp;$X$2,BS_CONTROLE[CHAVE],BS_CONTROLE[Quantidade_11],"-")</f>
        <v>1316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5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5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5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>
        <f ca="1">_xlfn.XLOOKUP(G105&amp;$W$2,BS_CONTROLE[CHAVE],BS_CONTROLE[Quantidade_11],"-")</f>
        <v>0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5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5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5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5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5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5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5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5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5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5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5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5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5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5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0</v>
      </c>
      <c r="W119" s="111" t="str">
        <f ca="1">_xlfn.XLOOKUP(G119&amp;$W$2,BS_CONTROLE[CHAVE],BS_CONTROLE[Quantidade_11],"-")</f>
        <v>-</v>
      </c>
      <c r="X119" s="111">
        <f ca="1">_xlfn.XLOOKUP(G119&amp;$X$2,BS_CONTROLE[CHAVE],BS_CONTROLE[Quantidade_11],"-")</f>
        <v>1894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5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>
        <f ca="1">_xlfn.XLOOKUP(G120&amp;$W$2,BS_CONTROLE[CHAVE],BS_CONTROLE[Quantidade_11],"-")</f>
        <v>0</v>
      </c>
      <c r="X120" s="111">
        <f ca="1">_xlfn.XLOOKUP(G120&amp;$X$2,BS_CONTROLE[CHAVE],BS_CONTROLE[Quantidade_11],"-")</f>
        <v>1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5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0</v>
      </c>
      <c r="W121" s="111">
        <f ca="1">_xlfn.XLOOKUP(G121&amp;$W$2,BS_CONTROLE[CHAVE],BS_CONTROLE[Quantidade_11],"-")</f>
        <v>1</v>
      </c>
      <c r="X121" s="111">
        <f ca="1">_xlfn.XLOOKUP(G121&amp;$X$2,BS_CONTROLE[CHAVE],BS_CONTROLE[Quantidade_11],"-")</f>
        <v>2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5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5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5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2</v>
      </c>
      <c r="W124" s="111">
        <f ca="1">_xlfn.XLOOKUP(G124&amp;$W$2,BS_CONTROLE[CHAVE],BS_CONTROLE[Quantidade_11],"-")</f>
        <v>0</v>
      </c>
      <c r="X124" s="111">
        <f ca="1">_xlfn.XLOOKUP(G124&amp;$X$2,BS_CONTROLE[CHAVE],BS_CONTROLE[Quantidade_11],"-")</f>
        <v>3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5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5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>
        <f ca="1">_xlfn.XLOOKUP(G126&amp;$W$2,BS_CONTROLE[CHAVE],BS_CONTROLE[Quantidade_11],"-")</f>
        <v>1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5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5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0</v>
      </c>
      <c r="W128" s="111" t="str">
        <f ca="1">_xlfn.XLOOKUP(G128&amp;$W$2,BS_CONTROLE[CHAVE],BS_CONTROLE[Quantidade_11],"-")</f>
        <v>-</v>
      </c>
      <c r="X128" s="111">
        <f ca="1">_xlfn.XLOOKUP(G128&amp;$X$2,BS_CONTROLE[CHAVE],BS_CONTROLE[Quantidade_11],"-")</f>
        <v>1894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5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5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5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5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446</v>
      </c>
      <c r="W132" s="111">
        <f ca="1">_xlfn.XLOOKUP(G132&amp;$W$2,BS_CONTROLE[CHAVE],BS_CONTROLE[Quantidade_11],"-")</f>
        <v>90</v>
      </c>
      <c r="X132" s="111">
        <f ca="1">_xlfn.XLOOKUP(G132&amp;$X$2,BS_CONTROLE[CHAVE],BS_CONTROLE[Quantidade_11],"-")</f>
        <v>1316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5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5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5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0</v>
      </c>
      <c r="W135" s="111" t="str">
        <f ca="1">_xlfn.XLOOKUP(G135&amp;$W$2,BS_CONTROLE[CHAVE],BS_CONTROLE[Quantidade_11],"-")</f>
        <v>-</v>
      </c>
      <c r="X135" s="111">
        <f ca="1">_xlfn.XLOOKUP(G135&amp;$X$2,BS_CONTROLE[CHAVE],BS_CONTROLE[Quantidade_11],"-")</f>
        <v>1894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5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5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5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 t="str">
        <f ca="1">_xlfn.XLOOKUP(G138&amp;$V$2,BS_CONTROLE[CHAVE],BS_CONTROLE[Quantidade_11],"-")</f>
        <v>-</v>
      </c>
      <c r="W138" s="111">
        <f ca="1">_xlfn.XLOOKUP(G138&amp;$W$2,BS_CONTROLE[CHAVE],BS_CONTROLE[Quantidade_11],"-")</f>
        <v>0</v>
      </c>
      <c r="X138" s="111">
        <f ca="1">_xlfn.XLOOKUP(G138&amp;$X$2,BS_CONTROLE[CHAVE],BS_CONTROLE[Quantidade_11],"-")</f>
        <v>1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5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0</v>
      </c>
      <c r="W139" s="111">
        <f ca="1">_xlfn.XLOOKUP(G139&amp;$W$2,BS_CONTROLE[CHAVE],BS_CONTROLE[Quantidade_11],"-")</f>
        <v>1</v>
      </c>
      <c r="X139" s="111">
        <f ca="1">_xlfn.XLOOKUP(G139&amp;$X$2,BS_CONTROLE[CHAVE],BS_CONTROLE[Quantidade_11],"-")</f>
        <v>2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5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126</v>
      </c>
      <c r="W140" s="111">
        <f ca="1">_xlfn.XLOOKUP(G140&amp;$W$2,BS_CONTROLE[CHAVE],BS_CONTROLE[Quantidade_11],"-")</f>
        <v>300</v>
      </c>
      <c r="X140" s="111">
        <f ca="1">_xlfn.XLOOKUP(G140&amp;$X$2,BS_CONTROLE[CHAVE],BS_CONTROLE[Quantidade_11],"-")</f>
        <v>179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5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5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5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5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5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>
        <f ca="1">_xlfn.XLOOKUP(G145&amp;$W$2,BS_CONTROLE[CHAVE],BS_CONTROLE[Quantidade_11],"-")</f>
        <v>0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5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5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5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5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5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5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5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5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5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5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5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0</v>
      </c>
      <c r="W156" s="111" t="str">
        <f ca="1">_xlfn.XLOOKUP(G156&amp;$W$2,BS_CONTROLE[CHAVE],BS_CONTROLE[Quantidade_11],"-")</f>
        <v>-</v>
      </c>
      <c r="X156" s="111">
        <f ca="1">_xlfn.XLOOKUP(G156&amp;$X$2,BS_CONTROLE[CHAVE],BS_CONTROLE[Quantidade_11],"-")</f>
        <v>1894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5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5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5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 t="str">
        <f ca="1">_xlfn.XLOOKUP(G159&amp;$V$2,BS_CONTROLE[CHAVE],BS_CONTROLE[Quantidade_11],"-")</f>
        <v>-</v>
      </c>
      <c r="W159" s="111">
        <f ca="1">_xlfn.XLOOKUP(G159&amp;$W$2,BS_CONTROLE[CHAVE],BS_CONTROLE[Quantidade_11],"-")</f>
        <v>0</v>
      </c>
      <c r="X159" s="111">
        <f ca="1">_xlfn.XLOOKUP(G159&amp;$X$2,BS_CONTROLE[CHAVE],BS_CONTROLE[Quantidade_11],"-")</f>
        <v>1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5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5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0</v>
      </c>
      <c r="W161" s="111">
        <f ca="1">_xlfn.XLOOKUP(G161&amp;$W$2,BS_CONTROLE[CHAVE],BS_CONTROLE[Quantidade_11],"-")</f>
        <v>1</v>
      </c>
      <c r="X161" s="111">
        <f ca="1">_xlfn.XLOOKUP(G161&amp;$X$2,BS_CONTROLE[CHAVE],BS_CONTROLE[Quantidade_11],"-")</f>
        <v>2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5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446</v>
      </c>
      <c r="W162" s="111">
        <f ca="1">_xlfn.XLOOKUP(G162&amp;$W$2,BS_CONTROLE[CHAVE],BS_CONTROLE[Quantidade_11],"-")</f>
        <v>90</v>
      </c>
      <c r="X162" s="111">
        <f ca="1">_xlfn.XLOOKUP(G162&amp;$X$2,BS_CONTROLE[CHAVE],BS_CONTROLE[Quantidade_11],"-")</f>
        <v>1316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5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5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5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2</v>
      </c>
      <c r="W165" s="111">
        <f ca="1">_xlfn.XLOOKUP(G165&amp;$W$2,BS_CONTROLE[CHAVE],BS_CONTROLE[Quantidade_11],"-")</f>
        <v>0</v>
      </c>
      <c r="X165" s="111">
        <f ca="1">_xlfn.XLOOKUP(G165&amp;$X$2,BS_CONTROLE[CHAVE],BS_CONTROLE[Quantidade_11],"-")</f>
        <v>3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5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5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>
        <f ca="1">_xlfn.XLOOKUP(G167&amp;$W$2,BS_CONTROLE[CHAVE],BS_CONTROLE[Quantidade_11],"-")</f>
        <v>0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5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5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126</v>
      </c>
      <c r="W169" s="111">
        <f ca="1">_xlfn.XLOOKUP(G169&amp;$W$2,BS_CONTROLE[CHAVE],BS_CONTROLE[Quantidade_11],"-")</f>
        <v>300</v>
      </c>
      <c r="X169" s="111">
        <f ca="1">_xlfn.XLOOKUP(G169&amp;$X$2,BS_CONTROLE[CHAVE],BS_CONTROLE[Quantidade_11],"-")</f>
        <v>179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5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5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5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5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5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5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5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5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5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5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5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5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5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0</v>
      </c>
      <c r="W182" s="111" t="str">
        <f ca="1">_xlfn.XLOOKUP(G182&amp;$W$2,BS_CONTROLE[CHAVE],BS_CONTROLE[Quantidade_11],"-")</f>
        <v>-</v>
      </c>
      <c r="X182" s="111">
        <f ca="1">_xlfn.XLOOKUP(G182&amp;$X$2,BS_CONTROLE[CHAVE],BS_CONTROLE[Quantidade_11],"-")</f>
        <v>1894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5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5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 t="str">
        <f ca="1">_xlfn.XLOOKUP(G184&amp;$V$2,BS_CONTROLE[CHAVE],BS_CONTROLE[Quantidade_11],"-")</f>
        <v>-</v>
      </c>
      <c r="W184" s="111">
        <f ca="1">_xlfn.XLOOKUP(G184&amp;$W$2,BS_CONTROLE[CHAVE],BS_CONTROLE[Quantidade_11],"-")</f>
        <v>0</v>
      </c>
      <c r="X184" s="111">
        <f ca="1">_xlfn.XLOOKUP(G184&amp;$X$2,BS_CONTROLE[CHAVE],BS_CONTROLE[Quantidade_11],"-")</f>
        <v>1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5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5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5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0</v>
      </c>
      <c r="W187" s="111">
        <f ca="1">_xlfn.XLOOKUP(G187&amp;$W$2,BS_CONTROLE[CHAVE],BS_CONTROLE[Quantidade_11],"-")</f>
        <v>1</v>
      </c>
      <c r="X187" s="111">
        <f ca="1">_xlfn.XLOOKUP(G187&amp;$X$2,BS_CONTROLE[CHAVE],BS_CONTROLE[Quantidade_11],"-")</f>
        <v>2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5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5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5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126</v>
      </c>
      <c r="W190" s="111">
        <f ca="1">_xlfn.XLOOKUP(G190&amp;$W$2,BS_CONTROLE[CHAVE],BS_CONTROLE[Quantidade_11],"-")</f>
        <v>300</v>
      </c>
      <c r="X190" s="111">
        <f ca="1">_xlfn.XLOOKUP(G190&amp;$X$2,BS_CONTROLE[CHAVE],BS_CONTROLE[Quantidade_11],"-")</f>
        <v>179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5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5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>
        <f ca="1">_xlfn.XLOOKUP(G192&amp;$W$2,BS_CONTROLE[CHAVE],BS_CONTROLE[Quantidade_11],"-")</f>
        <v>0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5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2</v>
      </c>
      <c r="W193" s="111">
        <f ca="1">_xlfn.XLOOKUP(G193&amp;$W$2,BS_CONTROLE[CHAVE],BS_CONTROLE[Quantidade_11],"-")</f>
        <v>0</v>
      </c>
      <c r="X193" s="111">
        <f ca="1">_xlfn.XLOOKUP(G193&amp;$X$2,BS_CONTROLE[CHAVE],BS_CONTROLE[Quantidade_11],"-")</f>
        <v>3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5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5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5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5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>
        <f ca="1">_xlfn.XLOOKUP(G197&amp;$W$2,BS_CONTROLE[CHAVE],BS_CONTROLE[Quantidade_11],"-")</f>
        <v>1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5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0</v>
      </c>
      <c r="W198" s="111">
        <f ca="1">_xlfn.XLOOKUP(G198&amp;$W$2,BS_CONTROLE[CHAVE],BS_CONTROLE[Quantidade_11],"-")</f>
        <v>1</v>
      </c>
      <c r="X198" s="111">
        <f ca="1">_xlfn.XLOOKUP(G198&amp;$X$2,BS_CONTROLE[CHAVE],BS_CONTROLE[Quantidade_11],"-")</f>
        <v>1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5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5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5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5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5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5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0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1894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5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5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5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5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5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5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0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5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5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126</v>
      </c>
      <c r="W212" s="111">
        <f ca="1">_xlfn.XLOOKUP(G212&amp;$W$2,BS_CONTROLE[CHAVE],BS_CONTROLE[Quantidade_11],"-")</f>
        <v>300</v>
      </c>
      <c r="X212" s="111">
        <f ca="1">_xlfn.XLOOKUP(G212&amp;$X$2,BS_CONTROLE[CHAVE],BS_CONTROLE[Quantidade_11],"-")</f>
        <v>179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5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5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0</v>
      </c>
      <c r="W214" s="111">
        <f ca="1">_xlfn.XLOOKUP(G214&amp;$W$2,BS_CONTROLE[CHAVE],BS_CONTROLE[Quantidade_11],"-")</f>
        <v>1</v>
      </c>
      <c r="X214" s="111">
        <f ca="1">_xlfn.XLOOKUP(G214&amp;$X$2,BS_CONTROLE[CHAVE],BS_CONTROLE[Quantidade_11],"-")</f>
        <v>2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5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>
        <f ca="1">_xlfn.XLOOKUP(G215&amp;$W$2,BS_CONTROLE[CHAVE],BS_CONTROLE[Quantidade_11],"-")</f>
        <v>0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5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5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5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2</v>
      </c>
      <c r="W218" s="111">
        <f ca="1">_xlfn.XLOOKUP(G218&amp;$W$2,BS_CONTROLE[CHAVE],BS_CONTROLE[Quantidade_11],"-")</f>
        <v>0</v>
      </c>
      <c r="X218" s="111">
        <f ca="1">_xlfn.XLOOKUP(G218&amp;$X$2,BS_CONTROLE[CHAVE],BS_CONTROLE[Quantidade_11],"-")</f>
        <v>3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5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5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5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0</v>
      </c>
      <c r="W221" s="111">
        <f ca="1">_xlfn.XLOOKUP(G221&amp;$W$2,BS_CONTROLE[CHAVE],BS_CONTROLE[Quantidade_11],"-")</f>
        <v>1</v>
      </c>
      <c r="X221" s="111">
        <f ca="1">_xlfn.XLOOKUP(G221&amp;$X$2,BS_CONTROLE[CHAVE],BS_CONTROLE[Quantidade_11],"-")</f>
        <v>1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5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5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5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5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5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5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0</v>
      </c>
      <c r="W227" s="111" t="str">
        <f ca="1">_xlfn.XLOOKUP(G227&amp;$W$2,BS_CONTROLE[CHAVE],BS_CONTROLE[Quantidade_11],"-")</f>
        <v>-</v>
      </c>
      <c r="X227" s="111">
        <f ca="1">_xlfn.XLOOKUP(G227&amp;$X$2,BS_CONTROLE[CHAVE],BS_CONTROLE[Quantidade_11],"-")</f>
        <v>1894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5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5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 t="str">
        <f ca="1">_xlfn.XLOOKUP(G229&amp;$V$2,BS_CONTROLE[CHAVE],BS_CONTROLE[Quantidade_11],"-")</f>
        <v>-</v>
      </c>
      <c r="W229" s="111">
        <f ca="1">_xlfn.XLOOKUP(G229&amp;$W$2,BS_CONTROLE[CHAVE],BS_CONTROLE[Quantidade_11],"-")</f>
        <v>0</v>
      </c>
      <c r="X229" s="111">
        <f ca="1">_xlfn.XLOOKUP(G229&amp;$X$2,BS_CONTROLE[CHAVE],BS_CONTROLE[Quantidade_11],"-")</f>
        <v>1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5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5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5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5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5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0</v>
      </c>
      <c r="W234" s="111">
        <f ca="1">_xlfn.XLOOKUP(G234&amp;$W$2,BS_CONTROLE[CHAVE],BS_CONTROLE[Quantidade_11],"-")</f>
        <v>1</v>
      </c>
      <c r="X234" s="111">
        <f ca="1">_xlfn.XLOOKUP(G234&amp;$X$2,BS_CONTROLE[CHAVE],BS_CONTROLE[Quantidade_11],"-")</f>
        <v>2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5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5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5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446</v>
      </c>
      <c r="W237" s="111">
        <f ca="1">_xlfn.XLOOKUP(G237&amp;$W$2,BS_CONTROLE[CHAVE],BS_CONTROLE[Quantidade_11],"-")</f>
        <v>90</v>
      </c>
      <c r="X237" s="111">
        <f ca="1">_xlfn.XLOOKUP(G237&amp;$X$2,BS_CONTROLE[CHAVE],BS_CONTROLE[Quantidade_11],"-")</f>
        <v>1316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5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5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>
        <f ca="1">_xlfn.XLOOKUP(G239&amp;$W$2,BS_CONTROLE[CHAVE],BS_CONTROLE[Quantidade_11],"-")</f>
        <v>0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5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5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0</v>
      </c>
      <c r="X241" s="111">
        <f ca="1">_xlfn.XLOOKUP(G241&amp;$X$2,BS_CONTROLE[CHAVE],BS_CONTROLE[Quantidade_11],"-")</f>
        <v>3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5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5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5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5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>
        <f ca="1">_xlfn.XLOOKUP(G245&amp;$W$2,BS_CONTROLE[CHAVE],BS_CONTROLE[Quantidade_11],"-")</f>
        <v>1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5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>
        <f ca="1">_xlfn.XLOOKUP(G246&amp;$W$2,BS_CONTROLE[CHAVE],BS_CONTROLE[Quantidade_11],"-")</f>
        <v>0</v>
      </c>
      <c r="X246" s="111">
        <f ca="1">_xlfn.XLOOKUP(G246&amp;$X$2,BS_CONTROLE[CHAVE],BS_CONTROLE[Quantidade_11],"-")</f>
        <v>0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5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5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0</v>
      </c>
      <c r="W248" s="111">
        <f ca="1">_xlfn.XLOOKUP(G248&amp;$W$2,BS_CONTROLE[CHAVE],BS_CONTROLE[Quantidade_11],"-")</f>
        <v>1</v>
      </c>
      <c r="X248" s="111">
        <f ca="1">_xlfn.XLOOKUP(G248&amp;$X$2,BS_CONTROLE[CHAVE],BS_CONTROLE[Quantidade_11],"-")</f>
        <v>1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5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5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5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5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5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0</v>
      </c>
      <c r="W253" s="111" t="str">
        <f ca="1">_xlfn.XLOOKUP(G253&amp;$W$2,BS_CONTROLE[CHAVE],BS_CONTROLE[Quantidade_11],"-")</f>
        <v>-</v>
      </c>
      <c r="X253" s="111">
        <f ca="1">_xlfn.XLOOKUP(G253&amp;$X$2,BS_CONTROLE[CHAVE],BS_CONTROLE[Quantidade_11],"-")</f>
        <v>1894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5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5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5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 t="str">
        <f ca="1">_xlfn.XLOOKUP(G256&amp;$V$2,BS_CONTROLE[CHAVE],BS_CONTROLE[Quantidade_11],"-")</f>
        <v>-</v>
      </c>
      <c r="W256" s="111">
        <f ca="1">_xlfn.XLOOKUP(G256&amp;$W$2,BS_CONTROLE[CHAVE],BS_CONTROLE[Quantidade_11],"-")</f>
        <v>0</v>
      </c>
      <c r="X256" s="111">
        <f ca="1">_xlfn.XLOOKUP(G256&amp;$X$2,BS_CONTROLE[CHAVE],BS_CONTROLE[Quantidade_11],"-")</f>
        <v>1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5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5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5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5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5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5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0</v>
      </c>
      <c r="W262" s="111">
        <f ca="1">_xlfn.XLOOKUP(G262&amp;$W$2,BS_CONTROLE[CHAVE],BS_CONTROLE[Quantidade_11],"-")</f>
        <v>1</v>
      </c>
      <c r="X262" s="111">
        <f ca="1">_xlfn.XLOOKUP(G262&amp;$X$2,BS_CONTROLE[CHAVE],BS_CONTROLE[Quantidade_11],"-")</f>
        <v>2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5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5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5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2</v>
      </c>
      <c r="W265" s="111">
        <f ca="1">_xlfn.XLOOKUP(G265&amp;$W$2,BS_CONTROLE[CHAVE],BS_CONTROLE[Quantidade_11],"-")</f>
        <v>0</v>
      </c>
      <c r="X265" s="111">
        <f ca="1">_xlfn.XLOOKUP(G265&amp;$X$2,BS_CONTROLE[CHAVE],BS_CONTROLE[Quantidade_11],"-")</f>
        <v>3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5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5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>
        <f ca="1">_xlfn.XLOOKUP(G267&amp;$W$2,BS_CONTROLE[CHAVE],BS_CONTROLE[Quantidade_11],"-")</f>
        <v>1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5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5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0</v>
      </c>
      <c r="W269" s="111" t="str">
        <f ca="1">_xlfn.XLOOKUP(G269&amp;$W$2,BS_CONTROLE[CHAVE],BS_CONTROLE[Quantidade_11],"-")</f>
        <v>-</v>
      </c>
      <c r="X269" s="111">
        <f ca="1">_xlfn.XLOOKUP(G269&amp;$X$2,BS_CONTROLE[CHAVE],BS_CONTROLE[Quantidade_11],"-")</f>
        <v>1894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5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5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 t="str">
        <f ca="1">_xlfn.XLOOKUP(G271&amp;$V$2,BS_CONTROLE[CHAVE],BS_CONTROLE[Quantidade_11],"-")</f>
        <v>-</v>
      </c>
      <c r="W271" s="111">
        <f ca="1">_xlfn.XLOOKUP(G271&amp;$W$2,BS_CONTROLE[CHAVE],BS_CONTROLE[Quantidade_11],"-")</f>
        <v>0</v>
      </c>
      <c r="X271" s="111">
        <f ca="1">_xlfn.XLOOKUP(G271&amp;$X$2,BS_CONTROLE[CHAVE],BS_CONTROLE[Quantidade_11],"-")</f>
        <v>1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5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5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>
        <f ca="1">_xlfn.XLOOKUP(G273&amp;$W$2,BS_CONTROLE[CHAVE],BS_CONTROLE[Quantidade_11],"-")</f>
        <v>1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5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5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5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5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5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0</v>
      </c>
      <c r="W278" s="111" t="str">
        <f ca="1">_xlfn.XLOOKUP(G278&amp;$W$2,BS_CONTROLE[CHAVE],BS_CONTROLE[Quantidade_11],"-")</f>
        <v>-</v>
      </c>
      <c r="X278" s="111">
        <f ca="1">_xlfn.XLOOKUP(G278&amp;$X$2,BS_CONTROLE[CHAVE],BS_CONTROLE[Quantidade_11],"-")</f>
        <v>1894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5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5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5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 t="str">
        <f ca="1">_xlfn.XLOOKUP(G281&amp;$V$2,BS_CONTROLE[CHAVE],BS_CONTROLE[Quantidade_11],"-")</f>
        <v>-</v>
      </c>
      <c r="W281" s="111">
        <f ca="1">_xlfn.XLOOKUP(G281&amp;$W$2,BS_CONTROLE[CHAVE],BS_CONTROLE[Quantidade_11],"-")</f>
        <v>0</v>
      </c>
      <c r="X281" s="111">
        <f ca="1">_xlfn.XLOOKUP(G281&amp;$X$2,BS_CONTROLE[CHAVE],BS_CONTROLE[Quantidade_11],"-")</f>
        <v>1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5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5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5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5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 t="str">
        <f ca="1">_xlfn.XLOOKUP(G285&amp;$V$2,BS_CONTROLE[CHAVE],BS_CONTROLE[Quantidade_11],"-")</f>
        <v>-</v>
      </c>
      <c r="W285" s="111">
        <f ca="1">_xlfn.XLOOKUP(G285&amp;$W$2,BS_CONTROLE[CHAVE],BS_CONTROLE[Quantidade_11],"-")</f>
        <v>0</v>
      </c>
      <c r="X285" s="111">
        <f ca="1">_xlfn.XLOOKUP(G285&amp;$X$2,BS_CONTROLE[CHAVE],BS_CONTROLE[Quantidade_11],"-")</f>
        <v>1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5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0</v>
      </c>
      <c r="W286" s="111">
        <f ca="1">_xlfn.XLOOKUP(G286&amp;$W$2,BS_CONTROLE[CHAVE],BS_CONTROLE[Quantidade_11],"-")</f>
        <v>1</v>
      </c>
      <c r="X286" s="111">
        <f ca="1">_xlfn.XLOOKUP(G286&amp;$X$2,BS_CONTROLE[CHAVE],BS_CONTROLE[Quantidade_11],"-")</f>
        <v>2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5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446</v>
      </c>
      <c r="W287" s="111">
        <f ca="1">_xlfn.XLOOKUP(G287&amp;$W$2,BS_CONTROLE[CHAVE],BS_CONTROLE[Quantidade_11],"-")</f>
        <v>90</v>
      </c>
      <c r="X287" s="111">
        <f ca="1">_xlfn.XLOOKUP(G287&amp;$X$2,BS_CONTROLE[CHAVE],BS_CONTROLE[Quantidade_11],"-")</f>
        <v>1316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5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5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2</v>
      </c>
      <c r="W289" s="111">
        <f ca="1">_xlfn.XLOOKUP(G289&amp;$W$2,BS_CONTROLE[CHAVE],BS_CONTROLE[Quantidade_11],"-")</f>
        <v>0</v>
      </c>
      <c r="X289" s="111">
        <f ca="1">_xlfn.XLOOKUP(G289&amp;$X$2,BS_CONTROLE[CHAVE],BS_CONTROLE[Quantidade_11],"-")</f>
        <v>3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5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5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>
        <f ca="1">_xlfn.XLOOKUP(G291&amp;$W$2,BS_CONTROLE[CHAVE],BS_CONTROLE[Quantidade_11],"-")</f>
        <v>0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5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126</v>
      </c>
      <c r="W292" s="111">
        <f ca="1">_xlfn.XLOOKUP(G292&amp;$W$2,BS_CONTROLE[CHAVE],BS_CONTROLE[Quantidade_11],"-")</f>
        <v>300</v>
      </c>
      <c r="X292" s="111">
        <f ca="1">_xlfn.XLOOKUP(G292&amp;$X$2,BS_CONTROLE[CHAVE],BS_CONTROLE[Quantidade_11],"-")</f>
        <v>179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5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0</v>
      </c>
      <c r="W293" s="111">
        <f ca="1">_xlfn.XLOOKUP(G293&amp;$W$2,BS_CONTROLE[CHAVE],BS_CONTROLE[Quantidade_11],"-")</f>
        <v>1</v>
      </c>
      <c r="X293" s="111">
        <f ca="1">_xlfn.XLOOKUP(G293&amp;$X$2,BS_CONTROLE[CHAVE],BS_CONTROLE[Quantidade_11],"-")</f>
        <v>1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5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5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>
        <f ca="1">_xlfn.XLOOKUP(G295&amp;$V$2,BS_CONTROLE[CHAVE],BS_CONTROLE[Quantidade_11],"-")</f>
        <v>1</v>
      </c>
      <c r="W295" s="111">
        <f ca="1">_xlfn.XLOOKUP(G295&amp;$W$2,BS_CONTROLE[CHAVE],BS_CONTROLE[Quantidade_11],"-")</f>
        <v>1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5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5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5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5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0</v>
      </c>
      <c r="W299" s="111" t="str">
        <f ca="1">_xlfn.XLOOKUP(G299&amp;$W$2,BS_CONTROLE[CHAVE],BS_CONTROLE[Quantidade_11],"-")</f>
        <v>-</v>
      </c>
      <c r="X299" s="111">
        <f ca="1">_xlfn.XLOOKUP(G299&amp;$X$2,BS_CONTROLE[CHAVE],BS_CONTROLE[Quantidade_11],"-")</f>
        <v>1894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5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 t="str">
        <f ca="1">_xlfn.XLOOKUP(G300&amp;$V$2,BS_CONTROLE[CHAVE],BS_CONTROLE[Quantidade_11],"-")</f>
        <v>-</v>
      </c>
      <c r="W300" s="111">
        <f ca="1">_xlfn.XLOOKUP(G300&amp;$W$2,BS_CONTROLE[CHAVE],BS_CONTROLE[Quantidade_11],"-")</f>
        <v>0</v>
      </c>
      <c r="X300" s="111">
        <f ca="1">_xlfn.XLOOKUP(G300&amp;$X$2,BS_CONTROLE[CHAVE],BS_CONTROLE[Quantidade_11],"-")</f>
        <v>1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5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>
        <f ca="1">_xlfn.XLOOKUP(G301&amp;$X$2,BS_CONTROLE[CHAVE],BS_CONTROLE[Quantidade_11],"-")</f>
        <v>1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5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0</v>
      </c>
      <c r="W302" s="111">
        <f ca="1">_xlfn.XLOOKUP(G302&amp;$W$2,BS_CONTROLE[CHAVE],BS_CONTROLE[Quantidade_11],"-")</f>
        <v>1</v>
      </c>
      <c r="X302" s="111">
        <f ca="1">_xlfn.XLOOKUP(G302&amp;$X$2,BS_CONTROLE[CHAVE],BS_CONTROLE[Quantidade_11],"-")</f>
        <v>2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5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2</v>
      </c>
      <c r="W303" s="111">
        <f ca="1">_xlfn.XLOOKUP(G303&amp;$W$2,BS_CONTROLE[CHAVE],BS_CONTROLE[Quantidade_11],"-")</f>
        <v>0</v>
      </c>
      <c r="X303" s="111">
        <f ca="1">_xlfn.XLOOKUP(G303&amp;$X$2,BS_CONTROLE[CHAVE],BS_CONTROLE[Quantidade_11],"-")</f>
        <v>3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5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126</v>
      </c>
      <c r="W304" s="111">
        <f ca="1">_xlfn.XLOOKUP(G304&amp;$W$2,BS_CONTROLE[CHAVE],BS_CONTROLE[Quantidade_11],"-")</f>
        <v>300</v>
      </c>
      <c r="X304" s="111">
        <f ca="1">_xlfn.XLOOKUP(G304&amp;$X$2,BS_CONTROLE[CHAVE],BS_CONTROLE[Quantidade_11],"-")</f>
        <v>179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5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446</v>
      </c>
      <c r="W305" s="111">
        <f ca="1">_xlfn.XLOOKUP(G305&amp;$W$2,BS_CONTROLE[CHAVE],BS_CONTROLE[Quantidade_11],"-")</f>
        <v>90</v>
      </c>
      <c r="X305" s="111">
        <f ca="1">_xlfn.XLOOKUP(G305&amp;$X$2,BS_CONTROLE[CHAVE],BS_CONTROLE[Quantidade_11],"-")</f>
        <v>1316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5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0</v>
      </c>
      <c r="W306" s="111">
        <f ca="1">_xlfn.XLOOKUP(G306&amp;$W$2,BS_CONTROLE[CHAVE],BS_CONTROLE[Quantidade_11],"-")</f>
        <v>1</v>
      </c>
      <c r="X306" s="111">
        <f ca="1">_xlfn.XLOOKUP(G306&amp;$X$2,BS_CONTROLE[CHAVE],BS_CONTROLE[Quantidade_11],"-")</f>
        <v>1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5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>
        <f ca="1">_xlfn.XLOOKUP(G307&amp;$W$2,BS_CONTROLE[CHAVE],BS_CONTROLE[Quantidade_11],"-")</f>
        <v>0</v>
      </c>
      <c r="X307" s="111">
        <f ca="1">_xlfn.XLOOKUP(G307&amp;$X$2,BS_CONTROLE[CHAVE],BS_CONTROLE[Quantidade_11],"-")</f>
        <v>0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5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>
        <f ca="1">_xlfn.XLOOKUP(G308&amp;$V$2,BS_CONTROLE[CHAVE],BS_CONTROLE[Quantidade_11],"-")</f>
        <v>1</v>
      </c>
      <c r="W308" s="111" t="str">
        <f ca="1">_xlfn.XLOOKUP(G308&amp;$W$2,BS_CONTROLE[CHAVE],BS_CONTROLE[Quantidade_11],"-")</f>
        <v>-</v>
      </c>
      <c r="X308" s="111">
        <f ca="1">_xlfn.XLOOKUP(G308&amp;$X$2,BS_CONTROLE[CHAVE],BS_CONTROLE[Quantidade_11],"-")</f>
        <v>0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5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>
        <f ca="1">_xlfn.XLOOKUP(G309&amp;$W$2,BS_CONTROLE[CHAVE],BS_CONTROLE[Quantidade_11],"-")</f>
        <v>1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5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5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0</v>
      </c>
      <c r="W311" s="111" t="str">
        <f ca="1">_xlfn.XLOOKUP(G311&amp;$W$2,BS_CONTROLE[CHAVE],BS_CONTROLE[Quantidade_11],"-")</f>
        <v>-</v>
      </c>
      <c r="X311" s="111">
        <f ca="1">_xlfn.XLOOKUP(G311&amp;$X$2,BS_CONTROLE[CHAVE],BS_CONTROLE[Quantidade_11],"-")</f>
        <v>1894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5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5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 t="str">
        <f ca="1">_xlfn.XLOOKUP(G313&amp;$V$2,BS_CONTROLE[CHAVE],BS_CONTROLE[Quantidade_11],"-")</f>
        <v>-</v>
      </c>
      <c r="W313" s="111">
        <f ca="1">_xlfn.XLOOKUP(G313&amp;$W$2,BS_CONTROLE[CHAVE],BS_CONTROLE[Quantidade_11],"-")</f>
        <v>0</v>
      </c>
      <c r="X313" s="111">
        <f ca="1">_xlfn.XLOOKUP(G313&amp;$X$2,BS_CONTROLE[CHAVE],BS_CONTROLE[Quantidade_11],"-")</f>
        <v>1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5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5" t="str">
        <f>IF(FN_MC!N318="","*",FN_MC!N318)</f>
        <v>TBATRO</v>
      </c>
      <c r="M315" s="110">
        <f>IF(FN_MC!J318="","*",FN_MC!J318)</f>
        <v>74</v>
      </c>
      <c r="N315" s="291">
        <f>IF(FN_MC!K318="","*",FN_MC!K318)</f>
        <v>376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126</v>
      </c>
      <c r="W315" s="111">
        <f ca="1">_xlfn.XLOOKUP(G315&amp;$W$2,BS_CONTROLE[CHAVE],BS_CONTROLE[Quantidade_11],"-")</f>
        <v>300</v>
      </c>
      <c r="X315" s="111">
        <f ca="1">_xlfn.XLOOKUP(G315&amp;$X$2,BS_CONTROLE[CHAVE],BS_CONTROLE[Quantidade_11],"-")</f>
        <v>179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5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5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0</v>
      </c>
      <c r="W317" s="111">
        <f ca="1">_xlfn.XLOOKUP(G317&amp;$W$2,BS_CONTROLE[CHAVE],BS_CONTROLE[Quantidade_11],"-")</f>
        <v>1</v>
      </c>
      <c r="X317" s="111">
        <f ca="1">_xlfn.XLOOKUP(G317&amp;$X$2,BS_CONTROLE[CHAVE],BS_CONTROLE[Quantidade_11],"-")</f>
        <v>2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5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5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5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2</v>
      </c>
      <c r="W320" s="111">
        <f ca="1">_xlfn.XLOOKUP(G320&amp;$W$2,BS_CONTROLE[CHAVE],BS_CONTROLE[Quantidade_11],"-")</f>
        <v>0</v>
      </c>
      <c r="X320" s="111">
        <f ca="1">_xlfn.XLOOKUP(G320&amp;$X$2,BS_CONTROLE[CHAVE],BS_CONTROLE[Quantidade_11],"-")</f>
        <v>3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5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5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446</v>
      </c>
      <c r="W322" s="111">
        <f ca="1">_xlfn.XLOOKUP(G322&amp;$W$2,BS_CONTROLE[CHAVE],BS_CONTROLE[Quantidade_11],"-")</f>
        <v>90</v>
      </c>
      <c r="X322" s="111">
        <f ca="1">_xlfn.XLOOKUP(G322&amp;$X$2,BS_CONTROLE[CHAVE],BS_CONTROLE[Quantidade_11],"-")</f>
        <v>1316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5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5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5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>
        <f ca="1">_xlfn.XLOOKUP(G325&amp;$W$2,BS_CONTROLE[CHAVE],BS_CONTROLE[Quantidade_11],"-")</f>
        <v>0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5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5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0</v>
      </c>
      <c r="W327" s="111">
        <f ca="1">_xlfn.XLOOKUP(G327&amp;$W$2,BS_CONTROLE[CHAVE],BS_CONTROLE[Quantidade_11],"-")</f>
        <v>1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5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>
        <f ca="1">_xlfn.XLOOKUP(G328&amp;$W$2,BS_CONTROLE[CHAVE],BS_CONTROLE[Quantidade_11],"-")</f>
        <v>1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5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>
        <f ca="1">_xlfn.XLOOKUP(G329&amp;$V$2,BS_CONTROLE[CHAVE],BS_CONTROLE[Quantidade_11],"-")</f>
        <v>1</v>
      </c>
      <c r="W329" s="111">
        <f ca="1">_xlfn.XLOOKUP(G329&amp;$W$2,BS_CONTROLE[CHAVE],BS_CONTROLE[Quantidade_11],"-")</f>
        <v>1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5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5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>
        <f ca="1">_xlfn.XLOOKUP(G331&amp;$W$2,BS_CONTROLE[CHAVE],BS_CONTROLE[Quantidade_11],"-")</f>
        <v>0</v>
      </c>
      <c r="X331" s="111">
        <f ca="1">_xlfn.XLOOKUP(G331&amp;$X$2,BS_CONTROLE[CHAVE],BS_CONTROLE[Quantidade_11],"-")</f>
        <v>0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5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5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0</v>
      </c>
      <c r="W333" s="111">
        <f ca="1">_xlfn.XLOOKUP(G333&amp;$W$2,BS_CONTROLE[CHAVE],BS_CONTROLE[Quantidade_11],"-")</f>
        <v>1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5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25" t="str">
        <f>IF(FN_MC!N338="","*",FN_MC!N338)</f>
        <v>ZQYZFH</v>
      </c>
      <c r="M335" s="110">
        <f>IF(FN_MC!J338="","*",FN_MC!J338)</f>
        <v>78</v>
      </c>
      <c r="N335" s="291">
        <f>IF(FN_MC!K338="","*",FN_MC!K338)</f>
        <v>189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5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5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25" t="str">
        <f>IF(FN_MC!N341="","*",FN_MC!N341)</f>
        <v>710TSF</v>
      </c>
      <c r="M338" s="110">
        <f>IF(FN_MC!J341="","*",FN_MC!J341)</f>
        <v>98</v>
      </c>
      <c r="N338" s="291">
        <f>IF(FN_MC!K341="","*",FN_MC!K341)</f>
        <v>716</v>
      </c>
      <c r="O338" s="291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>
        <f ca="1">_xlfn.XLOOKUP(G338&amp;$V$2,BS_CONTROLE[CHAVE],BS_CONTROLE[Quantidade_11],"-")</f>
        <v>37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5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5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25" t="str">
        <f>IF(FN_MC!N344="","*",FN_MC!N344)</f>
        <v>TBS671</v>
      </c>
      <c r="M341" s="110">
        <f>IF(FN_MC!J344="","*",FN_MC!J344)</f>
        <v>98</v>
      </c>
      <c r="N341" s="291">
        <f>IF(FN_MC!K344="","*",FN_MC!K344)</f>
        <v>668</v>
      </c>
      <c r="O341" s="291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0</v>
      </c>
      <c r="W341" s="111" t="str">
        <f ca="1">_xlfn.XLOOKUP(G341&amp;$W$2,BS_CONTROLE[CHAVE],BS_CONTROLE[Quantidade_11],"-")</f>
        <v>-</v>
      </c>
      <c r="X341" s="111">
        <f ca="1">_xlfn.XLOOKUP(G341&amp;$X$2,BS_CONTROLE[CHAVE],BS_CONTROLE[Quantidade_11],"-")</f>
        <v>1894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5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25" t="str">
        <f>IF(FN_MC!N346="","*",FN_MC!N346)</f>
        <v>TIQTRO</v>
      </c>
      <c r="M343" s="110">
        <f>IF(FN_MC!J346="","*",FN_MC!J346)</f>
        <v>98</v>
      </c>
      <c r="N343" s="291">
        <f>IF(FN_MC!K346="","*",FN_MC!K346)</f>
        <v>616</v>
      </c>
      <c r="O343" s="291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126</v>
      </c>
      <c r="W343" s="111">
        <f ca="1">_xlfn.XLOOKUP(G343&amp;$W$2,BS_CONTROLE[CHAVE],BS_CONTROLE[Quantidade_11],"-")</f>
        <v>300</v>
      </c>
      <c r="X343" s="111">
        <f ca="1">_xlfn.XLOOKUP(G343&amp;$X$2,BS_CONTROLE[CHAVE],BS_CONTROLE[Quantidade_11],"-")</f>
        <v>179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25" t="str">
        <f>IF(FN_MC!N347="","*",FN_MC!N347)</f>
        <v>TGRTIQ</v>
      </c>
      <c r="M344" s="110">
        <f>IF(FN_MC!J347="","*",FN_MC!J347)</f>
        <v>98</v>
      </c>
      <c r="N344" s="291">
        <f>IF(FN_MC!K347="","*",FN_MC!K347)</f>
        <v>502</v>
      </c>
      <c r="O344" s="291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>
        <f ca="1">_xlfn.XLOOKUP(G344&amp;$V$2,BS_CONTROLE[CHAVE],BS_CONTROLE[Quantidade_11],"-")</f>
        <v>0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25" t="str">
        <f>IF(FN_MC!N348="","*",FN_MC!N348)</f>
        <v>THESUL</v>
      </c>
      <c r="M345" s="110">
        <f>IF(FN_MC!J348="","*",FN_MC!J348)</f>
        <v>74</v>
      </c>
      <c r="N345" s="291">
        <f>IF(FN_MC!K348="","*",FN_MC!K348)</f>
        <v>300.95600000000002</v>
      </c>
      <c r="O345" s="291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>
        <f ca="1">_xlfn.XLOOKUP(G345&amp;$V$2,BS_CONTROLE[CHAVE],BS_CONTROLE[Quantidade_11],"-")</f>
        <v>0</v>
      </c>
      <c r="W345" s="111">
        <f ca="1">_xlfn.XLOOKUP(G345&amp;$W$2,BS_CONTROLE[CHAVE],BS_CONTROLE[Quantidade_11],"-")</f>
        <v>1</v>
      </c>
      <c r="X345" s="111">
        <f ca="1">_xlfn.XLOOKUP(G345&amp;$X$2,BS_CONTROLE[CHAVE],BS_CONTROLE[Quantidade_11],"-")</f>
        <v>2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5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25" t="str">
        <f>IF(FN_MC!N350="","*",FN_MC!N350)</f>
        <v>*</v>
      </c>
      <c r="M347" s="110" t="str">
        <f>IF(FN_MC!J350="","*",FN_MC!J350)</f>
        <v>*</v>
      </c>
      <c r="N347" s="291" t="str">
        <f>IF(FN_MC!K350="","*",FN_MC!K350)</f>
        <v>*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25" t="str">
        <f>IF(FN_MC!N351="","*",FN_MC!N351)</f>
        <v>TCSTOM</v>
      </c>
      <c r="M348" s="110">
        <f>IF(FN_MC!J351="","*",FN_MC!J351)</f>
        <v>74</v>
      </c>
      <c r="N348" s="291">
        <f>IF(FN_MC!K351="","*",FN_MC!K351)</f>
        <v>400</v>
      </c>
      <c r="O348" s="291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>
        <f ca="1">_xlfn.XLOOKUP(G348&amp;$V$2,BS_CONTROLE[CHAVE],BS_CONTROLE[Quantidade_11],"-")</f>
        <v>1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5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5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25" t="str">
        <f>IF(FN_MC!N354="","*",FN_MC!N354)</f>
        <v>TCS2</v>
      </c>
      <c r="M351" s="110">
        <f>IF(FN_MC!J354="","*",FN_MC!J354)</f>
        <v>74</v>
      </c>
      <c r="N351" s="291">
        <f>IF(FN_MC!K354="","*",FN_MC!K354)</f>
        <v>289.7</v>
      </c>
      <c r="O351" s="291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2</v>
      </c>
      <c r="W351" s="111">
        <f ca="1">_xlfn.XLOOKUP(G351&amp;$W$2,BS_CONTROLE[CHAVE],BS_CONTROLE[Quantidade_11],"-")</f>
        <v>0</v>
      </c>
      <c r="X351" s="111">
        <f ca="1">_xlfn.XLOOKUP(G351&amp;$X$2,BS_CONTROLE[CHAVE],BS_CONTROLE[Quantidade_11],"-")</f>
        <v>3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5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5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IF(FN_MC!Y363="","*",FN_MC!Y363)</f>
        <v>OPORTUNIDADE</v>
      </c>
      <c r="B354" s="108" t="str">
        <f>IF(FN_MC!X363="","*",FN_MC!X363)</f>
        <v>Oportunidade</v>
      </c>
      <c r="C354" s="108" t="str">
        <f>IF(FN_MC!Z363="","*",FN_MC!Z363)</f>
        <v>*</v>
      </c>
      <c r="D354" s="109" t="str">
        <f>IF(FN_MC!S363="","*",FN_MC!S363)</f>
        <v>FERRONORTE</v>
      </c>
      <c r="E354" s="109" t="str">
        <f>IF(FN_MC!T363="","*",FN_MC!T363)</f>
        <v>TMI-TCS</v>
      </c>
      <c r="F354" s="109">
        <f>IF(FN_MC!B363="","*",FN_MC!B363)</f>
        <v>46044</v>
      </c>
      <c r="G354" s="109" t="str">
        <f>IF(FN_MC!D363="","*",FN_MC!D363)</f>
        <v>W50</v>
      </c>
      <c r="H354" s="109" t="str">
        <f>IF(FN_MC!F363="","*",FN_MC!F363)</f>
        <v>MODERNIZAÇÃO - RECOLHIMENTO DE DORMENTE</v>
      </c>
      <c r="I354" s="109" t="str">
        <f>IF(FN_MC!H363="","*",FN_MC!H363)</f>
        <v>TCS</v>
      </c>
      <c r="J354" s="109" t="str">
        <f>IF(FN_MC!I363="","*",FN_MC!I363)</f>
        <v>TCS</v>
      </c>
      <c r="K354" s="109" t="str">
        <f>IF(FN_MC!M363="","*",FN_MC!M363)</f>
        <v>TVI-TJA</v>
      </c>
      <c r="L354" s="325">
        <f>IF(FN_MC!N363="","*",FN_MC!N363)</f>
        <v>239251</v>
      </c>
      <c r="M354" s="110">
        <f>IF(FN_MC!J363="","*",FN_MC!J363)</f>
        <v>74</v>
      </c>
      <c r="N354" s="291">
        <f>IF(FN_MC!K363="","*",FN_MC!K363)</f>
        <v>249.5</v>
      </c>
      <c r="O354" s="291">
        <f>IF(FN_MC!L363="","*",FN_MC!L363)</f>
        <v>249</v>
      </c>
      <c r="P354" s="110"/>
      <c r="Q354" s="127">
        <f>IF(FN_MC!O363="","*",FN_MC!O363)</f>
        <v>0.35416666666666669</v>
      </c>
      <c r="R354" s="127">
        <f>IF(FN_MC!P363="","*",FN_MC!P363)</f>
        <v>0.125</v>
      </c>
      <c r="S354" s="109" t="str">
        <f>IF(FN_MC!Q363="","*",CONCATENATE(FN_MC!Q363," ",FN_MC!R363))</f>
        <v>400 Nº DE DORMENTES</v>
      </c>
      <c r="T354" s="109" t="str">
        <f>IF(FN_MC!V363="","*",FN_MC!V363)</f>
        <v>Augusto</v>
      </c>
      <c r="U354" s="109" t="str">
        <f>IF(FN_MC!W363="","*",FN_MC!W363)</f>
        <v>Recolhimento de dormente</v>
      </c>
      <c r="V354" s="111">
        <f ca="1">_xlfn.XLOOKUP(G354&amp;$V$2,BS_CONTROLE[CHAVE],BS_CONTROLE[Quantidade_11],"-")</f>
        <v>446</v>
      </c>
      <c r="W354" s="111">
        <f ca="1">_xlfn.XLOOKUP(G354&amp;$W$2,BS_CONTROLE[CHAVE],BS_CONTROLE[Quantidade_11],"-")</f>
        <v>90</v>
      </c>
      <c r="X354" s="111">
        <f ca="1">_xlfn.XLOOKUP(G354&amp;$X$2,BS_CONTROLE[CHAVE],BS_CONTROLE[Quantidade_11],"-")</f>
        <v>1316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5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*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5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*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5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*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OPORTUNIDADE</v>
      </c>
      <c r="B358" s="108" t="str">
        <f>IF(FN_MC!X360="","*",FN_MC!X360)</f>
        <v>Oportunidade</v>
      </c>
      <c r="C358" s="108" t="str">
        <f>IF(FN_MC!Z360="","*",FN_MC!Z360)</f>
        <v>*</v>
      </c>
      <c r="D358" s="109" t="str">
        <f>IF(FN_MC!S360="","*",FN_MC!S360)</f>
        <v>FERRONORTE</v>
      </c>
      <c r="E358" s="109" t="str">
        <f>IF(FN_MC!T360="","*",FN_MC!T360)</f>
        <v>TMI-TCS</v>
      </c>
      <c r="F358" s="109" t="str">
        <f>IF(FN_MC!B360="","*",FN_MC!B360)</f>
        <v>*</v>
      </c>
      <c r="G358" s="109" t="str">
        <f>IF(FN_MC!D360="","*",FN_MC!D360)</f>
        <v>V66</v>
      </c>
      <c r="H358" s="109" t="str">
        <f>IF(FN_MC!F360="","*",FN_MC!F360)</f>
        <v>MODERNIZAÇÃO - REGULAGEM</v>
      </c>
      <c r="I358" s="109" t="str">
        <f>IF(FN_MC!H360="","*",FN_MC!H360)</f>
        <v>TID</v>
      </c>
      <c r="J358" s="109" t="str">
        <f>IF(FN_MC!I360="","*",FN_MC!I360)</f>
        <v>TID</v>
      </c>
      <c r="K358" s="109" t="str">
        <f>IF(FN_MC!M360="","*",FN_MC!M360)</f>
        <v>TCE-TID</v>
      </c>
      <c r="L358" s="325" t="str">
        <f>IF(FN_MC!N360="","*",FN_MC!N360)</f>
        <v>TCE177</v>
      </c>
      <c r="M358" s="110">
        <f>IF(FN_MC!J360="","*",FN_MC!J360)</f>
        <v>74</v>
      </c>
      <c r="N358" s="291">
        <f>IF(FN_MC!K360="","*",FN_MC!K360)</f>
        <v>171.11500000000001</v>
      </c>
      <c r="O358" s="291">
        <f>IF(FN_MC!L360="","*",FN_MC!L360)</f>
        <v>173.5</v>
      </c>
      <c r="P358" s="110"/>
      <c r="Q358" s="127">
        <f>IF(FN_MC!O360="","*",FN_MC!O360)</f>
        <v>0.39583333333333331</v>
      </c>
      <c r="R358" s="127">
        <f>IF(FN_MC!P360="","*",FN_MC!P360)</f>
        <v>0.125</v>
      </c>
      <c r="S358" s="109" t="str">
        <f>IF(FN_MC!Q360="","*",CONCATENATE(FN_MC!Q360," ",FN_MC!R360))</f>
        <v>500 M</v>
      </c>
      <c r="T358" s="109" t="str">
        <f>IF(FN_MC!V360="","*",FN_MC!V360)</f>
        <v>Augusto</v>
      </c>
      <c r="U358" s="109" t="str">
        <f>IF(FN_MC!W360="","*",FN_MC!W360)</f>
        <v>Regulagem de brita</v>
      </c>
      <c r="V358" s="111" t="str">
        <f ca="1">_xlfn.XLOOKUP(G358&amp;$V$2,BS_CONTROLE[CHAVE],BS_CONTROLE[Quantidade_11],"-")</f>
        <v>-</v>
      </c>
      <c r="W358" s="111">
        <f ca="1">_xlfn.XLOOKUP(G358&amp;$W$2,BS_CONTROLE[CHAVE],BS_CONTROLE[Quantidade_11],"-")</f>
        <v>0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5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*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5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*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25" t="str">
        <f>IF(FN_MC!N364="","*",FN_MC!N364)</f>
        <v>K18PPR</v>
      </c>
      <c r="M361" s="110">
        <f>IF(FN_MC!J364="","*",FN_MC!J364)</f>
        <v>103</v>
      </c>
      <c r="N361" s="291">
        <f>IF(FN_MC!K364="","*",FN_MC!K364)</f>
        <v>2017</v>
      </c>
      <c r="O361" s="291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0</v>
      </c>
      <c r="W361" s="111">
        <f ca="1">_xlfn.XLOOKUP(G361&amp;$W$2,BS_CONTROLE[CHAVE],BS_CONTROLE[Quantidade_11],"-")</f>
        <v>1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5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25" t="str">
        <f>IF(FN_MC!N366="","*",FN_MC!N366)</f>
        <v>PARPPG</v>
      </c>
      <c r="M363" s="110">
        <f>IF(FN_MC!J366="","*",FN_MC!J366)</f>
        <v>103</v>
      </c>
      <c r="N363" s="291">
        <f>IF(FN_MC!K366="","*",FN_MC!K366)</f>
        <v>1701.5</v>
      </c>
      <c r="O363" s="291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>
        <f ca="1">_xlfn.XLOOKUP(G363&amp;$V$2,BS_CONTROLE[CHAVE],BS_CONTROLE[Quantidade_11],"-")</f>
        <v>1</v>
      </c>
      <c r="W363" s="111">
        <f ca="1">_xlfn.XLOOKUP(G363&amp;$W$2,BS_CONTROLE[CHAVE],BS_CONTROLE[Quantidade_11],"-")</f>
        <v>1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25" t="str">
        <f>IF(FN_MC!N367="","*",FN_MC!N367)</f>
        <v>PNNPCB</v>
      </c>
      <c r="M364" s="110">
        <f>IF(FN_MC!J367="","*",FN_MC!J367)</f>
        <v>101</v>
      </c>
      <c r="N364" s="291">
        <f>IF(FN_MC!K367="","*",FN_MC!K367)</f>
        <v>831.38699999999994</v>
      </c>
      <c r="O364" s="291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>
        <f ca="1">_xlfn.XLOOKUP(G364&amp;$V$2,BS_CONTROLE[CHAVE],BS_CONTROLE[Quantidade_11],"-")</f>
        <v>1</v>
      </c>
      <c r="W364" s="111" t="str">
        <f ca="1">_xlfn.XLOOKUP(G364&amp;$W$2,BS_CONTROLE[CHAVE],BS_CONTROLE[Quantidade_11],"-")</f>
        <v>-</v>
      </c>
      <c r="X364" s="111">
        <f ca="1">_xlfn.XLOOKUP(G364&amp;$X$2,BS_CONTROLE[CHAVE],BS_CONTROLE[Quantidade_11],"-")</f>
        <v>0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25" t="str">
        <f>IF(FN_MC!N368="","*",FN_MC!N368)</f>
        <v>POVPJA</v>
      </c>
      <c r="M365" s="110">
        <f>IF(FN_MC!J368="","*",FN_MC!J368)</f>
        <v>101</v>
      </c>
      <c r="N365" s="291">
        <f>IF(FN_MC!K368="","*",FN_MC!K368)</f>
        <v>1524</v>
      </c>
      <c r="O365" s="291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>
        <f ca="1">_xlfn.XLOOKUP(G365&amp;$V$2,BS_CONTROLE[CHAVE],BS_CONTROLE[Quantidade_11],"-")</f>
        <v>1</v>
      </c>
      <c r="W365" s="111">
        <f ca="1">_xlfn.XLOOKUP(G365&amp;$W$2,BS_CONTROLE[CHAVE],BS_CONTROLE[Quantidade_11],"-")</f>
        <v>1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25" t="str">
        <f>IF(FN_MC!N369="","*",FN_MC!N369)</f>
        <v>ZQYZFH</v>
      </c>
      <c r="M366" s="110">
        <f>IF(FN_MC!J369="","*",FN_MC!J369)</f>
        <v>78</v>
      </c>
      <c r="N366" s="291">
        <f>IF(FN_MC!K369="","*",FN_MC!K369)</f>
        <v>189.45500000000001</v>
      </c>
      <c r="O366" s="291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0</v>
      </c>
      <c r="W366" s="111">
        <f ca="1">_xlfn.XLOOKUP(G366&amp;$W$2,BS_CONTROLE[CHAVE],BS_CONTROLE[Quantidade_11],"-")</f>
        <v>1</v>
      </c>
      <c r="X366" s="111">
        <f ca="1">_xlfn.XLOOKUP(G366&amp;$X$2,BS_CONTROLE[CHAVE],BS_CONTROLE[Quantidade_11],"-")</f>
        <v>1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5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5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5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25" t="str">
        <f>IF(FN_MC!N373="","*",FN_MC!N373)</f>
        <v>710TSF</v>
      </c>
      <c r="M370" s="110">
        <f>IF(FN_MC!J373="","*",FN_MC!J373)</f>
        <v>98</v>
      </c>
      <c r="N370" s="291">
        <f>IF(FN_MC!K373="","*",FN_MC!K373)</f>
        <v>712.75</v>
      </c>
      <c r="O370" s="291">
        <f>IF(FN_MC!L373="","*",FN_MC!L373)</f>
        <v>716</v>
      </c>
      <c r="P370" s="110"/>
      <c r="Q370" s="127">
        <f>IF(FN_MC!O373="","*",FN_MC!O373)</f>
        <v>0.375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0</v>
      </c>
      <c r="W370" s="111" t="str">
        <f ca="1">_xlfn.XLOOKUP(G370&amp;$W$2,BS_CONTROLE[CHAVE],BS_CONTROLE[Quantidade_11],"-")</f>
        <v>-</v>
      </c>
      <c r="X370" s="111">
        <f ca="1">_xlfn.XLOOKUP(G370&amp;$X$2,BS_CONTROLE[CHAVE],BS_CONTROLE[Quantidade_11],"-")</f>
        <v>1894</v>
      </c>
    </row>
    <row r="371" spans="1:24" s="112" customFormat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25" t="str">
        <f>IF(FN_MC!N374="","*",FN_MC!N374)</f>
        <v>TEX1</v>
      </c>
      <c r="M371" s="110">
        <f>IF(FN_MC!J374="","*",FN_MC!J374)</f>
        <v>98</v>
      </c>
      <c r="N371" s="291">
        <f>IF(FN_MC!K374="","*",FN_MC!K374)</f>
        <v>751.9</v>
      </c>
      <c r="O371" s="291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126</v>
      </c>
      <c r="W371" s="111">
        <f ca="1">_xlfn.XLOOKUP(G371&amp;$W$2,BS_CONTROLE[CHAVE],BS_CONTROLE[Quantidade_11],"-")</f>
        <v>300</v>
      </c>
      <c r="X371" s="111">
        <f ca="1">_xlfn.XLOOKUP(G371&amp;$X$2,BS_CONTROLE[CHAVE],BS_CONTROLE[Quantidade_11],"-")</f>
        <v>179</v>
      </c>
    </row>
    <row r="372" spans="1:24" s="112" customFormat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25" t="str">
        <f>IF(FN_MC!N375="","*",FN_MC!N375)</f>
        <v>TAL699</v>
      </c>
      <c r="M372" s="110">
        <f>IF(FN_MC!J375="","*",FN_MC!J375)</f>
        <v>98</v>
      </c>
      <c r="N372" s="291">
        <f>IF(FN_MC!K375="","*",FN_MC!K375)</f>
        <v>695</v>
      </c>
      <c r="O372" s="291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 t="str">
        <f ca="1">_xlfn.XLOOKUP(G372&amp;$V$2,BS_CONTROLE[CHAVE],BS_CONTROLE[Quantidade_11],"-")</f>
        <v>-</v>
      </c>
      <c r="W372" s="111">
        <f ca="1">_xlfn.XLOOKUP(G372&amp;$W$2,BS_CONTROLE[CHAVE],BS_CONTROLE[Quantidade_11],"-")</f>
        <v>0</v>
      </c>
      <c r="X372" s="111">
        <f ca="1">_xlfn.XLOOKUP(G372&amp;$X$2,BS_CONTROLE[CHAVE],BS_CONTROLE[Quantidade_11],"-")</f>
        <v>1</v>
      </c>
    </row>
    <row r="373" spans="1:24" s="112" customFormat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25" t="str">
        <f>IF(FN_MC!N376="","*",FN_MC!N376)</f>
        <v>TGRTIQ</v>
      </c>
      <c r="M373" s="110">
        <f>IF(FN_MC!J376="","*",FN_MC!J376)</f>
        <v>98</v>
      </c>
      <c r="N373" s="291">
        <f>IF(FN_MC!K376="","*",FN_MC!K376)</f>
        <v>502</v>
      </c>
      <c r="O373" s="291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>
        <f ca="1">_xlfn.XLOOKUP(G373&amp;$V$2,BS_CONTROLE[CHAVE],BS_CONTROLE[Quantidade_11],"-")</f>
        <v>0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25" t="str">
        <f>IF(FN_MC!N377="","*",FN_MC!N377)</f>
        <v>TID2</v>
      </c>
      <c r="M374" s="110">
        <f>IF(FN_MC!J377="","*",FN_MC!J377)</f>
        <v>74</v>
      </c>
      <c r="N374" s="291">
        <f>IF(FN_MC!K377="","*",FN_MC!K377)</f>
        <v>189.92</v>
      </c>
      <c r="O374" s="291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2</v>
      </c>
      <c r="W374" s="111">
        <f ca="1">_xlfn.XLOOKUP(G374&amp;$W$2,BS_CONTROLE[CHAVE],BS_CONTROLE[Quantidade_11],"-")</f>
        <v>0</v>
      </c>
      <c r="X374" s="111">
        <f ca="1">_xlfn.XLOOKUP(G374&amp;$X$2,BS_CONTROLE[CHAVE],BS_CONTROLE[Quantidade_11],"-")</f>
        <v>3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5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5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25">
        <f>IF(FN_MC!N380="","*",FN_MC!N380)</f>
        <v>239251</v>
      </c>
      <c r="M377" s="110">
        <f>IF(FN_MC!J380="","*",FN_MC!J380)</f>
        <v>74</v>
      </c>
      <c r="N377" s="291">
        <f>IF(FN_MC!K380="","*",FN_MC!K380)</f>
        <v>249</v>
      </c>
      <c r="O377" s="291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500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446</v>
      </c>
      <c r="W377" s="111">
        <f ca="1">_xlfn.XLOOKUP(G377&amp;$W$2,BS_CONTROLE[CHAVE],BS_CONTROLE[Quantidade_11],"-")</f>
        <v>90</v>
      </c>
      <c r="X377" s="111">
        <f ca="1">_xlfn.XLOOKUP(G377&amp;$X$2,BS_CONTROLE[CHAVE],BS_CONTROLE[Quantidade_11],"-")</f>
        <v>1316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5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5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25" t="str">
        <f>IF(FN_MC!N383="","*",FN_MC!N383)</f>
        <v>TAPNORTE</v>
      </c>
      <c r="M380" s="110">
        <f>IF(FN_MC!J383="","*",FN_MC!J383)</f>
        <v>74</v>
      </c>
      <c r="N380" s="291">
        <f>IF(FN_MC!K383="","*",FN_MC!K383)</f>
        <v>26.452999999999999</v>
      </c>
      <c r="O380" s="291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25" t="str">
        <f>IF(FN_MC!N384="","*",FN_MC!N384)</f>
        <v>PURPPP</v>
      </c>
      <c r="M381" s="110">
        <f>IF(FN_MC!J384="","*",FN_MC!J384)</f>
        <v>101</v>
      </c>
      <c r="N381" s="291">
        <f>IF(FN_MC!K384="","*",FN_MC!K384)</f>
        <v>1290.694</v>
      </c>
      <c r="O381" s="291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>
        <f ca="1">_xlfn.XLOOKUP(G381&amp;$V$2,BS_CONTROLE[CHAVE],BS_CONTROLE[Quantidade_11],"-")</f>
        <v>1</v>
      </c>
      <c r="W381" s="111">
        <f ca="1">_xlfn.XLOOKUP(G381&amp;$W$2,BS_CONTROLE[CHAVE],BS_CONTROLE[Quantidade_11],"-")</f>
        <v>1</v>
      </c>
      <c r="X381" s="111">
        <f ca="1">_xlfn.XLOOKUP(G381&amp;$X$2,BS_CONTROLE[CHAVE],BS_CONTROLE[Quantidade_11],"-")</f>
        <v>1</v>
      </c>
    </row>
    <row r="382" spans="1:24" s="112" customFormat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25" t="str">
        <f>IF(FN_MC!N385="","*",FN_MC!N385)</f>
        <v>PPO1</v>
      </c>
      <c r="M382" s="110">
        <f>IF(FN_MC!J385="","*",FN_MC!J385)</f>
        <v>101</v>
      </c>
      <c r="N382" s="291">
        <f>IF(FN_MC!K385="","*",FN_MC!K385)</f>
        <v>1099.662</v>
      </c>
      <c r="O382" s="291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0.20833333333333334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25" t="str">
        <f>IF(FN_MC!N386="","*",FN_MC!N386)</f>
        <v>K18PPR</v>
      </c>
      <c r="M383" s="110">
        <f>IF(FN_MC!J386="","*",FN_MC!J386)</f>
        <v>103</v>
      </c>
      <c r="N383" s="291">
        <f>IF(FN_MC!K386="","*",FN_MC!K386)</f>
        <v>2017</v>
      </c>
      <c r="O383" s="291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0</v>
      </c>
      <c r="W383" s="111">
        <f ca="1">_xlfn.XLOOKUP(G383&amp;$W$2,BS_CONTROLE[CHAVE],BS_CONTROLE[Quantidade_11],"-")</f>
        <v>1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5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5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25" t="str">
        <f>IF(FN_MC!N389="","*",FN_MC!N389)</f>
        <v>ZQYZFH</v>
      </c>
      <c r="M386" s="110">
        <f>IF(FN_MC!J389="","*",FN_MC!J389)</f>
        <v>78</v>
      </c>
      <c r="N386" s="291">
        <f>IF(FN_MC!K389="","*",FN_MC!K389)</f>
        <v>189.45500000000001</v>
      </c>
      <c r="O386" s="291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0</v>
      </c>
      <c r="W386" s="111">
        <f ca="1">_xlfn.XLOOKUP(G386&amp;$W$2,BS_CONTROLE[CHAVE],BS_CONTROLE[Quantidade_11],"-")</f>
        <v>1</v>
      </c>
      <c r="X386" s="111">
        <f ca="1">_xlfn.XLOOKUP(G386&amp;$X$2,BS_CONTROLE[CHAVE],BS_CONTROLE[Quantidade_11],"-")</f>
        <v>1</v>
      </c>
    </row>
    <row r="387" spans="1:24" s="112" customFormat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25" t="str">
        <f>IF(FN_MC!N390="","*",FN_MC!N390)</f>
        <v>ZBOZEP</v>
      </c>
      <c r="M387" s="110">
        <f>IF(FN_MC!J390="","*",FN_MC!J390)</f>
        <v>78</v>
      </c>
      <c r="N387" s="291">
        <f>IF(FN_MC!K390="","*",FN_MC!K390)</f>
        <v>208.3</v>
      </c>
      <c r="O387" s="291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>
        <f ca="1">_xlfn.XLOOKUP(G387&amp;$W$2,BS_CONTROLE[CHAVE],BS_CONTROLE[Quantidade_11],"-")</f>
        <v>0</v>
      </c>
      <c r="X387" s="111">
        <f ca="1">_xlfn.XLOOKUP(G387&amp;$X$2,BS_CONTROLE[CHAVE],BS_CONTROLE[Quantidade_11],"-")</f>
        <v>0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5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5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5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5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5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5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5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5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*</v>
      </c>
      <c r="B396" s="108" t="str">
        <f>IF(FN_MC!X399="","*",FN_MC!X399)</f>
        <v>*</v>
      </c>
      <c r="C396" s="108" t="str">
        <f>IF(FN_MC!Z399="","*",FN_MC!Z399)</f>
        <v>*</v>
      </c>
      <c r="D396" s="109" t="str">
        <f>IF(FN_MC!S399="","*",FN_MC!S399)</f>
        <v>-</v>
      </c>
      <c r="E396" s="109" t="str">
        <f>IF(FN_MC!T399="","*",FN_MC!T399)</f>
        <v>-</v>
      </c>
      <c r="F396" s="109" t="str">
        <f>IF(FN_MC!B399="","*",FN_MC!B399)</f>
        <v>*</v>
      </c>
      <c r="G396" s="109" t="str">
        <f>IF(FN_MC!D399="","*",FN_MC!D399)</f>
        <v>*</v>
      </c>
      <c r="H396" s="109" t="str">
        <f>IF(FN_MC!F399="","*",FN_MC!F399)</f>
        <v>*</v>
      </c>
      <c r="I396" s="109" t="str">
        <f>IF(FN_MC!H399="","*",FN_MC!H399)</f>
        <v>*</v>
      </c>
      <c r="J396" s="109" t="str">
        <f>IF(FN_MC!I399="","*",FN_MC!I399)</f>
        <v>*</v>
      </c>
      <c r="K396" s="109" t="str">
        <f>IF(FN_MC!M399="","*",FN_MC!M399)</f>
        <v>-</v>
      </c>
      <c r="L396" s="325" t="str">
        <f>IF(FN_MC!N399="","*",FN_MC!N399)</f>
        <v>-</v>
      </c>
      <c r="M396" s="110" t="str">
        <f>IF(FN_MC!J399="","*",FN_MC!J399)</f>
        <v>*</v>
      </c>
      <c r="N396" s="291" t="str">
        <f>IF(FN_MC!K399="","*",FN_MC!K399)</f>
        <v>*</v>
      </c>
      <c r="O396" s="291" t="str">
        <f>IF(FN_MC!L399="","*",FN_MC!L399)</f>
        <v>*</v>
      </c>
      <c r="P396" s="110"/>
      <c r="Q396" s="127" t="str">
        <f>IF(FN_MC!O399="","*",FN_MC!O399)</f>
        <v>*</v>
      </c>
      <c r="R396" s="127" t="str">
        <f>IF(FN_MC!P399="","*",FN_MC!P399)</f>
        <v>*</v>
      </c>
      <c r="S396" s="109" t="str">
        <f>IF(FN_MC!Q399="","*",CONCATENATE(FN_MC!Q399," ",FN_MC!R399))</f>
        <v>*</v>
      </c>
      <c r="T396" s="109" t="str">
        <f>IF(FN_MC!V399="","*",FN_MC!V399)</f>
        <v>*</v>
      </c>
      <c r="U396" s="109" t="str">
        <f>IF(FN_MC!W399="","*",FN_MC!W399)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5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*</v>
      </c>
      <c r="B398" s="108" t="str">
        <f>IF(FN_MC!X401="","*",FN_MC!X401)</f>
        <v>*</v>
      </c>
      <c r="C398" s="108" t="str">
        <f>IF(FN_MC!Z401="","*",FN_MC!Z401)</f>
        <v>*</v>
      </c>
      <c r="D398" s="109" t="str">
        <f>IF(FN_MC!S401="","*",FN_MC!S401)</f>
        <v>-</v>
      </c>
      <c r="E398" s="109" t="str">
        <f>IF(FN_MC!T401="","*",FN_MC!T401)</f>
        <v>-</v>
      </c>
      <c r="F398" s="109" t="str">
        <f>IF(FN_MC!B401="","*",FN_MC!B401)</f>
        <v>*</v>
      </c>
      <c r="G398" s="109" t="str">
        <f>IF(FN_MC!D401="","*",FN_MC!D401)</f>
        <v>*</v>
      </c>
      <c r="H398" s="109" t="str">
        <f>IF(FN_MC!F401="","*",FN_MC!F401)</f>
        <v>*</v>
      </c>
      <c r="I398" s="109" t="str">
        <f>IF(FN_MC!H401="","*",FN_MC!H401)</f>
        <v>*</v>
      </c>
      <c r="J398" s="109" t="str">
        <f>IF(FN_MC!I401="","*",FN_MC!I401)</f>
        <v>*</v>
      </c>
      <c r="K398" s="109" t="str">
        <f>IF(FN_MC!M401="","*",FN_MC!M401)</f>
        <v>-</v>
      </c>
      <c r="L398" s="325" t="str">
        <f>IF(FN_MC!N401="","*",FN_MC!N401)</f>
        <v>-</v>
      </c>
      <c r="M398" s="110" t="str">
        <f>IF(FN_MC!J401="","*",FN_MC!J401)</f>
        <v>*</v>
      </c>
      <c r="N398" s="291" t="str">
        <f>IF(FN_MC!K401="","*",FN_MC!K401)</f>
        <v>*</v>
      </c>
      <c r="O398" s="291" t="str">
        <f>IF(FN_MC!L401="","*",FN_MC!L401)</f>
        <v>*</v>
      </c>
      <c r="P398" s="110"/>
      <c r="Q398" s="127" t="str">
        <f>IF(FN_MC!O401="","*",FN_MC!O401)</f>
        <v>*</v>
      </c>
      <c r="R398" s="127" t="str">
        <f>IF(FN_MC!P401="","*",FN_MC!P401)</f>
        <v>*</v>
      </c>
      <c r="S398" s="109" t="str">
        <f>IF(FN_MC!Q401="","*",CONCATENATE(FN_MC!Q401," ",FN_MC!R401))</f>
        <v>*</v>
      </c>
      <c r="T398" s="109" t="str">
        <f>IF(FN_MC!V401="","*",FN_MC!V401)</f>
        <v>*</v>
      </c>
      <c r="U398" s="109" t="str">
        <f>IF(FN_MC!W401="","*",FN_MC!W401)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5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*</v>
      </c>
      <c r="B400" s="108" t="str">
        <f>IF(FN_MC!X403="","*",FN_MC!X403)</f>
        <v>*</v>
      </c>
      <c r="C400" s="108" t="str">
        <f>IF(FN_MC!Z403="","*",FN_MC!Z403)</f>
        <v>*</v>
      </c>
      <c r="D400" s="109" t="str">
        <f>IF(FN_MC!S403="","*",FN_MC!S403)</f>
        <v>-</v>
      </c>
      <c r="E400" s="109" t="str">
        <f>IF(FN_MC!T403="","*",FN_MC!T403)</f>
        <v>-</v>
      </c>
      <c r="F400" s="109" t="str">
        <f>IF(FN_MC!B403="","*",FN_MC!B403)</f>
        <v>*</v>
      </c>
      <c r="G400" s="109" t="str">
        <f>IF(FN_MC!D403="","*",FN_MC!D403)</f>
        <v>*</v>
      </c>
      <c r="H400" s="109" t="str">
        <f>IF(FN_MC!F403="","*",FN_MC!F403)</f>
        <v>*</v>
      </c>
      <c r="I400" s="109" t="str">
        <f>IF(FN_MC!H403="","*",FN_MC!H403)</f>
        <v>*</v>
      </c>
      <c r="J400" s="109" t="str">
        <f>IF(FN_MC!I403="","*",FN_MC!I403)</f>
        <v>*</v>
      </c>
      <c r="K400" s="109" t="str">
        <f>IF(FN_MC!M403="","*",FN_MC!M403)</f>
        <v>-</v>
      </c>
      <c r="L400" s="325" t="str">
        <f>IF(FN_MC!N403="","*",FN_MC!N403)</f>
        <v>-</v>
      </c>
      <c r="M400" s="110" t="str">
        <f>IF(FN_MC!J403="","*",FN_MC!J403)</f>
        <v>*</v>
      </c>
      <c r="N400" s="291" t="str">
        <f>IF(FN_MC!K403="","*",FN_MC!K403)</f>
        <v>*</v>
      </c>
      <c r="O400" s="291" t="str">
        <f>IF(FN_MC!L403="","*",FN_MC!L403)</f>
        <v>*</v>
      </c>
      <c r="P400" s="110"/>
      <c r="Q400" s="127" t="str">
        <f>IF(FN_MC!O403="","*",FN_MC!O403)</f>
        <v>*</v>
      </c>
      <c r="R400" s="127" t="str">
        <f>IF(FN_MC!P403="","*",FN_MC!P403)</f>
        <v>*</v>
      </c>
      <c r="S400" s="109" t="str">
        <f>IF(FN_MC!Q403="","*",CONCATENATE(FN_MC!Q403," ",FN_MC!R403))</f>
        <v>*</v>
      </c>
      <c r="T400" s="109" t="str">
        <f>IF(FN_MC!V403="","*",FN_MC!V403)</f>
        <v>*</v>
      </c>
      <c r="U400" s="109" t="str">
        <f>IF(FN_MC!W403="","*",FN_MC!W403)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5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5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*</v>
      </c>
      <c r="H403" s="109" t="str">
        <f>IF(FN_MC!F406="","*",FN_MC!F406)</f>
        <v>*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5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5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5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*</v>
      </c>
      <c r="B406" s="108" t="str">
        <f>IF(FN_MC!X409="","*",FN_MC!X409)</f>
        <v>*</v>
      </c>
      <c r="C406" s="108" t="str">
        <f>IF(FN_MC!Z409="","*",FN_MC!Z409)</f>
        <v>*</v>
      </c>
      <c r="D406" s="109" t="str">
        <f>IF(FN_MC!S409="","*",FN_MC!S409)</f>
        <v>-</v>
      </c>
      <c r="E406" s="109" t="str">
        <f>IF(FN_MC!T409="","*",FN_MC!T409)</f>
        <v>-</v>
      </c>
      <c r="F406" s="109" t="str">
        <f>IF(FN_MC!B409="","*",FN_MC!B409)</f>
        <v>*</v>
      </c>
      <c r="G406" s="109" t="str">
        <f>IF(FN_MC!D409="","*",FN_MC!D409)</f>
        <v>*</v>
      </c>
      <c r="H406" s="109" t="str">
        <f>IF(FN_MC!F409="","*",FN_MC!F409)</f>
        <v>*</v>
      </c>
      <c r="I406" s="109" t="str">
        <f>IF(FN_MC!H409="","*",FN_MC!H409)</f>
        <v>*</v>
      </c>
      <c r="J406" s="109" t="str">
        <f>IF(FN_MC!I409="","*",FN_MC!I409)</f>
        <v>*</v>
      </c>
      <c r="K406" s="109" t="str">
        <f>IF(FN_MC!M409="","*",FN_MC!M409)</f>
        <v>-</v>
      </c>
      <c r="L406" s="325" t="str">
        <f>IF(FN_MC!N409="","*",FN_MC!N409)</f>
        <v>-</v>
      </c>
      <c r="M406" s="110" t="str">
        <f>IF(FN_MC!J409="","*",FN_MC!J409)</f>
        <v>*</v>
      </c>
      <c r="N406" s="291" t="str">
        <f>IF(FN_MC!K409="","*",FN_MC!K409)</f>
        <v>*</v>
      </c>
      <c r="O406" s="291" t="str">
        <f>IF(FN_MC!L409="","*",FN_MC!L409)</f>
        <v>*</v>
      </c>
      <c r="P406" s="110"/>
      <c r="Q406" s="127" t="str">
        <f>IF(FN_MC!O409="","*",FN_MC!O409)</f>
        <v>*</v>
      </c>
      <c r="R406" s="127" t="str">
        <f>IF(FN_MC!P409="","*",FN_MC!P409)</f>
        <v>*</v>
      </c>
      <c r="S406" s="109" t="str">
        <f>IF(FN_MC!Q409="","*",CONCATENATE(FN_MC!Q409," ",FN_MC!R409))</f>
        <v>*</v>
      </c>
      <c r="T406" s="109" t="str">
        <f>IF(FN_MC!V409="","*",FN_MC!V409)</f>
        <v>*</v>
      </c>
      <c r="U406" s="109" t="str">
        <f>IF(FN_MC!W409="","*",FN_MC!W409)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5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*</v>
      </c>
      <c r="B408" s="108" t="str">
        <f>IF(FN_MC!X411="","*",FN_MC!X411)</f>
        <v>*</v>
      </c>
      <c r="C408" s="108" t="str">
        <f>IF(FN_MC!Z411="","*",FN_MC!Z411)</f>
        <v>*</v>
      </c>
      <c r="D408" s="109" t="str">
        <f>IF(FN_MC!S411="","*",FN_MC!S411)</f>
        <v>-</v>
      </c>
      <c r="E408" s="109" t="str">
        <f>IF(FN_MC!T411="","*",FN_MC!T411)</f>
        <v>-</v>
      </c>
      <c r="F408" s="109" t="str">
        <f>IF(FN_MC!B411="","*",FN_MC!B411)</f>
        <v>*</v>
      </c>
      <c r="G408" s="109" t="str">
        <f>IF(FN_MC!D411="","*",FN_MC!D411)</f>
        <v>*</v>
      </c>
      <c r="H408" s="109" t="str">
        <f>IF(FN_MC!F411="","*",FN_MC!F411)</f>
        <v>*</v>
      </c>
      <c r="I408" s="109" t="str">
        <f>IF(FN_MC!H411="","*",FN_MC!H411)</f>
        <v>*</v>
      </c>
      <c r="J408" s="109" t="str">
        <f>IF(FN_MC!I411="","*",FN_MC!I411)</f>
        <v>*</v>
      </c>
      <c r="K408" s="109" t="str">
        <f>IF(FN_MC!M411="","*",FN_MC!M411)</f>
        <v>-</v>
      </c>
      <c r="L408" s="325" t="str">
        <f>IF(FN_MC!N411="","*",FN_MC!N411)</f>
        <v>-</v>
      </c>
      <c r="M408" s="110" t="str">
        <f>IF(FN_MC!J411="","*",FN_MC!J411)</f>
        <v>*</v>
      </c>
      <c r="N408" s="291" t="str">
        <f>IF(FN_MC!K411="","*",FN_MC!K411)</f>
        <v>*</v>
      </c>
      <c r="O408" s="291" t="str">
        <f>IF(FN_MC!L411="","*",FN_MC!L411)</f>
        <v>*</v>
      </c>
      <c r="P408" s="110"/>
      <c r="Q408" s="127" t="str">
        <f>IF(FN_MC!O411="","*",FN_MC!O411)</f>
        <v>*</v>
      </c>
      <c r="R408" s="127" t="str">
        <f>IF(FN_MC!P411="","*",FN_MC!P411)</f>
        <v>*</v>
      </c>
      <c r="S408" s="109" t="str">
        <f>IF(FN_MC!Q411="","*",CONCATENATE(FN_MC!Q411," ",FN_MC!R411))</f>
        <v>*</v>
      </c>
      <c r="T408" s="109" t="str">
        <f>IF(FN_MC!V411="","*",FN_MC!V411)</f>
        <v>*</v>
      </c>
      <c r="U408" s="109" t="str">
        <f>IF(FN_MC!W411="","*",FN_MC!W411)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5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5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5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*</v>
      </c>
      <c r="C412" s="108" t="str">
        <f>IF(FN_MC!Z415="","*",FN_MC!Z415)</f>
        <v>*</v>
      </c>
      <c r="D412" s="109" t="str">
        <f>IF(FN_MC!S415="","*",FN_MC!S415)</f>
        <v>-</v>
      </c>
      <c r="E412" s="109" t="str">
        <f>IF(FN_MC!T415="","*",FN_MC!T415)</f>
        <v>-</v>
      </c>
      <c r="F412" s="109" t="str">
        <f>IF(FN_MC!B415="","*",FN_MC!B415)</f>
        <v>*</v>
      </c>
      <c r="G412" s="109" t="str">
        <f>IF(FN_MC!D415="","*",FN_MC!D415)</f>
        <v>*</v>
      </c>
      <c r="H412" s="109" t="str">
        <f>IF(FN_MC!F415="","*",FN_MC!F415)</f>
        <v>*</v>
      </c>
      <c r="I412" s="109" t="str">
        <f>IF(FN_MC!H415="","*",FN_MC!H415)</f>
        <v>*</v>
      </c>
      <c r="J412" s="109" t="str">
        <f>IF(FN_MC!I415="","*",FN_MC!I415)</f>
        <v>*</v>
      </c>
      <c r="K412" s="109" t="str">
        <f>IF(FN_MC!M415="","*",FN_MC!M415)</f>
        <v>-</v>
      </c>
      <c r="L412" s="325" t="str">
        <f>IF(FN_MC!N415="","*",FN_MC!N415)</f>
        <v>-</v>
      </c>
      <c r="M412" s="110" t="str">
        <f>IF(FN_MC!J415="","*",FN_MC!J415)</f>
        <v>*</v>
      </c>
      <c r="N412" s="291" t="str">
        <f>IF(FN_MC!K415="","*",FN_MC!K415)</f>
        <v>*</v>
      </c>
      <c r="O412" s="291" t="str">
        <f>IF(FN_MC!L415="","*",FN_MC!L415)</f>
        <v>*</v>
      </c>
      <c r="P412" s="110"/>
      <c r="Q412" s="127" t="str">
        <f>IF(FN_MC!O415="","*",FN_MC!O415)</f>
        <v>*</v>
      </c>
      <c r="R412" s="127" t="str">
        <f>IF(FN_MC!P415="","*",FN_MC!P415)</f>
        <v>*</v>
      </c>
      <c r="S412" s="109" t="str">
        <f>IF(FN_MC!Q415="","*",CONCATENATE(FN_MC!Q415," ",FN_MC!R415))</f>
        <v>*</v>
      </c>
      <c r="T412" s="109" t="str">
        <f>IF(FN_MC!V415="","*",FN_MC!V415)</f>
        <v>*</v>
      </c>
      <c r="U412" s="109" t="str">
        <f>IF(FN_MC!W415="","*",FN_MC!W415)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5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5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*</v>
      </c>
      <c r="C415" s="108" t="str">
        <f>IF(FN_MC!Z418="","*",FN_MC!Z418)</f>
        <v>*</v>
      </c>
      <c r="D415" s="109" t="str">
        <f>IF(FN_MC!S418="","*",FN_MC!S418)</f>
        <v>-</v>
      </c>
      <c r="E415" s="109" t="str">
        <f>IF(FN_MC!T418="","*",FN_MC!T418)</f>
        <v>-</v>
      </c>
      <c r="F415" s="109" t="str">
        <f>IF(FN_MC!B418="","*",FN_MC!B418)</f>
        <v>*</v>
      </c>
      <c r="G415" s="109" t="str">
        <f>IF(FN_MC!D418="","*",FN_MC!D418)</f>
        <v>*</v>
      </c>
      <c r="H415" s="109" t="str">
        <f>IF(FN_MC!F418="","*",FN_MC!F418)</f>
        <v>*</v>
      </c>
      <c r="I415" s="109" t="str">
        <f>IF(FN_MC!H418="","*",FN_MC!H418)</f>
        <v>*</v>
      </c>
      <c r="J415" s="109" t="str">
        <f>IF(FN_MC!I418="","*",FN_MC!I418)</f>
        <v>*</v>
      </c>
      <c r="K415" s="109" t="str">
        <f>IF(FN_MC!M418="","*",FN_MC!M418)</f>
        <v>-</v>
      </c>
      <c r="L415" s="325" t="str">
        <f>IF(FN_MC!N418="","*",FN_MC!N418)</f>
        <v>-</v>
      </c>
      <c r="M415" s="110" t="str">
        <f>IF(FN_MC!J418="","*",FN_MC!J418)</f>
        <v>*</v>
      </c>
      <c r="N415" s="291" t="str">
        <f>IF(FN_MC!K418="","*",FN_MC!K418)</f>
        <v>*</v>
      </c>
      <c r="O415" s="291" t="str">
        <f>IF(FN_MC!L418="","*",FN_MC!L418)</f>
        <v>*</v>
      </c>
      <c r="P415" s="110"/>
      <c r="Q415" s="127" t="str">
        <f>IF(FN_MC!O418="","*",FN_MC!O418)</f>
        <v>*</v>
      </c>
      <c r="R415" s="127" t="str">
        <f>IF(FN_MC!P418="","*",FN_MC!P418)</f>
        <v>*</v>
      </c>
      <c r="S415" s="109" t="str">
        <f>IF(FN_MC!Q418="","*",CONCATENATE(FN_MC!Q418," ",FN_MC!R418))</f>
        <v>*</v>
      </c>
      <c r="T415" s="109" t="str">
        <f>IF(FN_MC!V418="","*",FN_MC!V418)</f>
        <v>*</v>
      </c>
      <c r="U415" s="109" t="str">
        <f>IF(FN_MC!W418="","*",FN_MC!W418)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5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*</v>
      </c>
      <c r="C417" s="108" t="str">
        <f>IF(FN_MC!Z420="","*",FN_MC!Z420)</f>
        <v>*</v>
      </c>
      <c r="D417" s="109" t="str">
        <f>IF(FN_MC!S420="","*",FN_MC!S420)</f>
        <v>-</v>
      </c>
      <c r="E417" s="109" t="str">
        <f>IF(FN_MC!T420="","*",FN_MC!T420)</f>
        <v>-</v>
      </c>
      <c r="F417" s="109" t="str">
        <f>IF(FN_MC!B420="","*",FN_MC!B420)</f>
        <v>*</v>
      </c>
      <c r="G417" s="109" t="str">
        <f>IF(FN_MC!D420="","*",FN_MC!D420)</f>
        <v>*</v>
      </c>
      <c r="H417" s="109" t="str">
        <f>IF(FN_MC!F420="","*",FN_MC!F420)</f>
        <v>*</v>
      </c>
      <c r="I417" s="109" t="str">
        <f>IF(FN_MC!H420="","*",FN_MC!H420)</f>
        <v>*</v>
      </c>
      <c r="J417" s="109" t="str">
        <f>IF(FN_MC!I420="","*",FN_MC!I420)</f>
        <v>*</v>
      </c>
      <c r="K417" s="109" t="str">
        <f>IF(FN_MC!M420="","*",FN_MC!M420)</f>
        <v>-</v>
      </c>
      <c r="L417" s="325" t="str">
        <f>IF(FN_MC!N420="","*",FN_MC!N420)</f>
        <v>-</v>
      </c>
      <c r="M417" s="110" t="str">
        <f>IF(FN_MC!J420="","*",FN_MC!J420)</f>
        <v>*</v>
      </c>
      <c r="N417" s="291" t="str">
        <f>IF(FN_MC!K420="","*",FN_MC!K420)</f>
        <v>*</v>
      </c>
      <c r="O417" s="291" t="str">
        <f>IF(FN_MC!L420="","*",FN_MC!L420)</f>
        <v>*</v>
      </c>
      <c r="P417" s="110"/>
      <c r="Q417" s="127" t="str">
        <f>IF(FN_MC!O420="","*",FN_MC!O420)</f>
        <v>*</v>
      </c>
      <c r="R417" s="127" t="str">
        <f>IF(FN_MC!P420="","*",FN_MC!P420)</f>
        <v>*</v>
      </c>
      <c r="S417" s="109" t="str">
        <f>IF(FN_MC!Q420="","*",CONCATENATE(FN_MC!Q420," ",FN_MC!R420))</f>
        <v>*</v>
      </c>
      <c r="T417" s="109" t="str">
        <f>IF(FN_MC!V420="","*",FN_MC!V420)</f>
        <v>*</v>
      </c>
      <c r="U417" s="109" t="str">
        <f>IF(FN_MC!W420="","*",FN_MC!W420)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5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5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5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*</v>
      </c>
      <c r="C421" s="108" t="str">
        <f>IF(FN_MC!Z424="","*",FN_MC!Z424)</f>
        <v>*</v>
      </c>
      <c r="D421" s="109" t="str">
        <f>IF(FN_MC!S424="","*",FN_MC!S424)</f>
        <v>-</v>
      </c>
      <c r="E421" s="109" t="str">
        <f>IF(FN_MC!T424="","*",FN_MC!T424)</f>
        <v>-</v>
      </c>
      <c r="F421" s="109" t="str">
        <f>IF(FN_MC!B424="","*",FN_MC!B424)</f>
        <v>*</v>
      </c>
      <c r="G421" s="109" t="str">
        <f>IF(FN_MC!D424="","*",FN_MC!D424)</f>
        <v>*</v>
      </c>
      <c r="H421" s="109" t="str">
        <f>IF(FN_MC!F424="","*",FN_MC!F424)</f>
        <v>*</v>
      </c>
      <c r="I421" s="109" t="str">
        <f>IF(FN_MC!H424="","*",FN_MC!H424)</f>
        <v>*</v>
      </c>
      <c r="J421" s="109" t="str">
        <f>IF(FN_MC!I424="","*",FN_MC!I424)</f>
        <v>*</v>
      </c>
      <c r="K421" s="109" t="str">
        <f>IF(FN_MC!M424="","*",FN_MC!M424)</f>
        <v>-</v>
      </c>
      <c r="L421" s="325" t="str">
        <f>IF(FN_MC!N424="","*",FN_MC!N424)</f>
        <v>-</v>
      </c>
      <c r="M421" s="110" t="str">
        <f>IF(FN_MC!J424="","*",FN_MC!J424)</f>
        <v>*</v>
      </c>
      <c r="N421" s="291" t="str">
        <f>IF(FN_MC!K424="","*",FN_MC!K424)</f>
        <v>*</v>
      </c>
      <c r="O421" s="291" t="str">
        <f>IF(FN_MC!L424="","*",FN_MC!L424)</f>
        <v>*</v>
      </c>
      <c r="P421" s="110"/>
      <c r="Q421" s="127" t="str">
        <f>IF(FN_MC!O424="","*",FN_MC!O424)</f>
        <v>*</v>
      </c>
      <c r="R421" s="127" t="str">
        <f>IF(FN_MC!P424="","*",FN_MC!P424)</f>
        <v>*</v>
      </c>
      <c r="S421" s="109" t="str">
        <f>IF(FN_MC!Q424="","*",CONCATENATE(FN_MC!Q424," ",FN_MC!R424))</f>
        <v>*</v>
      </c>
      <c r="T421" s="109" t="str">
        <f>IF(FN_MC!V424="","*",FN_MC!V424)</f>
        <v>*</v>
      </c>
      <c r="U421" s="109" t="str">
        <f>IF(FN_MC!W424="","*",FN_MC!W424)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5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*</v>
      </c>
      <c r="C423" s="108" t="str">
        <f>IF(FN_MC!Z426="","*",FN_MC!Z426)</f>
        <v>*</v>
      </c>
      <c r="D423" s="109" t="str">
        <f>IF(FN_MC!S426="","*",FN_MC!S426)</f>
        <v>-</v>
      </c>
      <c r="E423" s="109" t="str">
        <f>IF(FN_MC!T426="","*",FN_MC!T426)</f>
        <v>-</v>
      </c>
      <c r="F423" s="109" t="str">
        <f>IF(FN_MC!B426="","*",FN_MC!B426)</f>
        <v>*</v>
      </c>
      <c r="G423" s="109" t="str">
        <f>IF(FN_MC!D426="","*",FN_MC!D426)</f>
        <v>*</v>
      </c>
      <c r="H423" s="109" t="str">
        <f>IF(FN_MC!F426="","*",FN_MC!F426)</f>
        <v>*</v>
      </c>
      <c r="I423" s="109" t="str">
        <f>IF(FN_MC!H426="","*",FN_MC!H426)</f>
        <v>*</v>
      </c>
      <c r="J423" s="109" t="str">
        <f>IF(FN_MC!I426="","*",FN_MC!I426)</f>
        <v>*</v>
      </c>
      <c r="K423" s="109" t="str">
        <f>IF(FN_MC!M426="","*",FN_MC!M426)</f>
        <v>-</v>
      </c>
      <c r="L423" s="325" t="str">
        <f>IF(FN_MC!N426="","*",FN_MC!N426)</f>
        <v>-</v>
      </c>
      <c r="M423" s="110" t="str">
        <f>IF(FN_MC!J426="","*",FN_MC!J426)</f>
        <v>*</v>
      </c>
      <c r="N423" s="291" t="str">
        <f>IF(FN_MC!K426="","*",FN_MC!K426)</f>
        <v>*</v>
      </c>
      <c r="O423" s="291" t="str">
        <f>IF(FN_MC!L426="","*",FN_MC!L426)</f>
        <v>*</v>
      </c>
      <c r="P423" s="110"/>
      <c r="Q423" s="127" t="str">
        <f>IF(FN_MC!O426="","*",FN_MC!O426)</f>
        <v>*</v>
      </c>
      <c r="R423" s="127" t="str">
        <f>IF(FN_MC!P426="","*",FN_MC!P426)</f>
        <v>*</v>
      </c>
      <c r="S423" s="109" t="str">
        <f>IF(FN_MC!Q426="","*",CONCATENATE(FN_MC!Q426," ",FN_MC!R426))</f>
        <v>*</v>
      </c>
      <c r="T423" s="109" t="str">
        <f>IF(FN_MC!V426="","*",FN_MC!V426)</f>
        <v>*</v>
      </c>
      <c r="U423" s="109" t="str">
        <f>IF(FN_MC!W426="","*",FN_MC!W426)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5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5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*</v>
      </c>
      <c r="C426" s="108" t="str">
        <f>IF(FN_MC!Z429="","*",FN_MC!Z429)</f>
        <v>*</v>
      </c>
      <c r="D426" s="109" t="str">
        <f>IF(FN_MC!S429="","*",FN_MC!S429)</f>
        <v>-</v>
      </c>
      <c r="E426" s="109" t="str">
        <f>IF(FN_MC!T429="","*",FN_MC!T429)</f>
        <v>-</v>
      </c>
      <c r="F426" s="109" t="str">
        <f>IF(FN_MC!B429="","*",FN_MC!B429)</f>
        <v>*</v>
      </c>
      <c r="G426" s="109" t="str">
        <f>IF(FN_MC!D429="","*",FN_MC!D429)</f>
        <v>*</v>
      </c>
      <c r="H426" s="109" t="str">
        <f>IF(FN_MC!F429="","*",FN_MC!F429)</f>
        <v>*</v>
      </c>
      <c r="I426" s="109" t="str">
        <f>IF(FN_MC!H429="","*",FN_MC!H429)</f>
        <v>*</v>
      </c>
      <c r="J426" s="109" t="str">
        <f>IF(FN_MC!I429="","*",FN_MC!I429)</f>
        <v>*</v>
      </c>
      <c r="K426" s="109" t="str">
        <f>IF(FN_MC!M429="","*",FN_MC!M429)</f>
        <v>-</v>
      </c>
      <c r="L426" s="325" t="str">
        <f>IF(FN_MC!N429="","*",FN_MC!N429)</f>
        <v>-</v>
      </c>
      <c r="M426" s="110" t="str">
        <f>IF(FN_MC!J429="","*",FN_MC!J429)</f>
        <v>*</v>
      </c>
      <c r="N426" s="291" t="str">
        <f>IF(FN_MC!K429="","*",FN_MC!K429)</f>
        <v>*</v>
      </c>
      <c r="O426" s="291" t="str">
        <f>IF(FN_MC!L429="","*",FN_MC!L429)</f>
        <v>*</v>
      </c>
      <c r="P426" s="110"/>
      <c r="Q426" s="127" t="str">
        <f>IF(FN_MC!O429="","*",FN_MC!O429)</f>
        <v>*</v>
      </c>
      <c r="R426" s="127" t="str">
        <f>IF(FN_MC!P429="","*",FN_MC!P429)</f>
        <v>*</v>
      </c>
      <c r="S426" s="109" t="str">
        <f>IF(FN_MC!Q429="","*",CONCATENATE(FN_MC!Q429," ",FN_MC!R429))</f>
        <v>*</v>
      </c>
      <c r="T426" s="109" t="str">
        <f>IF(FN_MC!V429="","*",FN_MC!V429)</f>
        <v>*</v>
      </c>
      <c r="U426" s="109" t="str">
        <f>IF(FN_MC!W429="","*",FN_MC!W429)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5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*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5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5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5" t="str">
        <f>IF(FN_MC!N433="","*",FN_MC!N433)</f>
        <v>-</v>
      </c>
      <c r="M430" s="355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6" t="str">
        <f>IF(FN_MC!S434="","*",FN_MC!S434)</f>
        <v>-</v>
      </c>
      <c r="E431" s="356" t="str">
        <f>IF(FN_MC!T434="","*",FN_MC!T434)</f>
        <v>-</v>
      </c>
      <c r="F431" s="356" t="str">
        <f>IF(FN_MC!B434="","*",FN_MC!B434)</f>
        <v>*</v>
      </c>
      <c r="G431" s="356" t="str">
        <f>IF(FN_MC!D434="","*",FN_MC!D434)</f>
        <v>*</v>
      </c>
      <c r="H431" s="356" t="str">
        <f>IF(FN_MC!F434="","*",FN_MC!F434)</f>
        <v>*</v>
      </c>
      <c r="I431" s="356" t="str">
        <f>IF(FN_MC!H434="","*",FN_MC!H434)</f>
        <v>*</v>
      </c>
      <c r="J431" s="356" t="str">
        <f>IF(FN_MC!I434="","*",FN_MC!I434)</f>
        <v>*</v>
      </c>
      <c r="K431" s="356" t="str">
        <f>IF(FN_MC!M434="","*",FN_MC!M434)</f>
        <v>-</v>
      </c>
      <c r="L431" s="357" t="str">
        <f>IF(FN_MC!N434="","*",FN_MC!N434)</f>
        <v>-</v>
      </c>
      <c r="M431" s="355" t="str">
        <f>IF(FN_MC!J434="","*",FN_MC!J434)</f>
        <v>*</v>
      </c>
      <c r="N431" s="358" t="str">
        <f>IF(FN_MC!K434="","*",FN_MC!K434)</f>
        <v>*</v>
      </c>
      <c r="O431" s="358" t="str">
        <f>IF(FN_MC!L434="","*",FN_MC!L434)</f>
        <v>*</v>
      </c>
      <c r="P431" s="355"/>
      <c r="Q431" s="359" t="str">
        <f>IF(FN_MC!O434="","*",FN_MC!O434)</f>
        <v>*</v>
      </c>
      <c r="R431" s="359" t="str">
        <f>IF(FN_MC!P434="","*",FN_MC!P434)</f>
        <v>*</v>
      </c>
      <c r="S431" s="356" t="str">
        <f>IF(FN_MC!Q434="","*",CONCATENATE(FN_MC!Q434," ",FN_MC!R434))</f>
        <v>*</v>
      </c>
      <c r="T431" s="356" t="str">
        <f>IF(FN_MC!V434="","*",FN_MC!V434)</f>
        <v>*</v>
      </c>
      <c r="U431" s="356" t="str">
        <f>IF(FN_MC!W434="","*",FN_MC!W434)</f>
        <v>*</v>
      </c>
      <c r="V431" s="360" t="str">
        <f ca="1">_xlfn.XLOOKUP(G431&amp;$V$2,BS_CONTROLE[CHAVE],BS_CONTROLE[Quantidade_11],"-")</f>
        <v>-</v>
      </c>
      <c r="W431" s="360" t="str">
        <f ca="1">_xlfn.XLOOKUP(G431&amp;$W$2,BS_CONTROLE[CHAVE],BS_CONTROLE[Quantidade_11],"-")</f>
        <v>-</v>
      </c>
      <c r="X431" s="360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5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5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5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5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5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5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5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5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5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5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5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*</v>
      </c>
      <c r="L443" s="325" t="str">
        <f>IF(FN_MC!N446="","*",FN_MC!N446)</f>
        <v>*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*</v>
      </c>
      <c r="L444" s="325" t="str">
        <f>IF(FN_MC!N447="","*",FN_MC!N447)</f>
        <v>*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*</v>
      </c>
      <c r="L445" s="325" t="str">
        <f>IF(FN_MC!N448="","*",FN_MC!N448)</f>
        <v>*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*</v>
      </c>
      <c r="L446" s="325" t="str">
        <f>IF(FN_MC!N449="","*",FN_MC!N449)</f>
        <v>*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*</v>
      </c>
      <c r="L447" s="325" t="str">
        <f>IF(FN_MC!N450="","*",FN_MC!N450)</f>
        <v>*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*</v>
      </c>
      <c r="L448" s="325" t="str">
        <f>IF(FN_MC!N451="","*",FN_MC!N451)</f>
        <v>*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*</v>
      </c>
      <c r="L449" s="325" t="str">
        <f>IF(FN_MC!N452="","*",FN_MC!N452)</f>
        <v>*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*</v>
      </c>
      <c r="L450" s="325" t="str">
        <f>IF(FN_MC!N453="","*",FN_MC!N453)</f>
        <v>*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*</v>
      </c>
      <c r="L451" s="325" t="str">
        <f>IF(FN_MC!N454="","*",FN_MC!N454)</f>
        <v>*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*</v>
      </c>
      <c r="L452" s="325" t="str">
        <f>IF(FN_MC!N455="","*",FN_MC!N455)</f>
        <v>*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5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5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5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5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5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5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5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5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5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5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5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5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5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5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5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5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5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5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5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5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5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5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5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5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5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5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5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5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5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5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5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5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5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5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5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5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5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5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5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5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5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5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5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5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5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5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5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5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5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5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5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5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5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5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5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5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5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5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5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5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5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5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5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5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5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5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5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5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5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5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5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5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5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5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5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5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5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5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5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5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5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5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5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5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5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5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5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5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5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5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5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5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5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5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5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5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5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5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5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5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5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5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5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5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5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5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5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5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5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5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5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5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5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5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5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5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5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5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5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5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5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5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5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5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5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5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5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5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5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5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5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5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5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5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5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5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5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5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5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5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5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5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5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5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5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5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5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5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5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5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5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5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5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5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5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5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5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5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5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5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5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5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5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5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5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5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5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5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5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5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5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5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5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5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5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5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5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5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5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5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5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5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5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5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5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5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5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5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5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5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5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5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5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5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5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5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5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5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5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5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5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5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5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5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5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5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5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5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5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5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5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5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5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5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5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5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5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5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5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5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5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5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5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5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5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5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5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5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5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5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5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5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5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5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5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5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5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5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5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5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5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5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5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5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5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5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5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5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5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5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5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5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5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5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5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5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5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5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5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5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5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5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5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5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5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5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5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5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5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5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5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5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5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5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5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5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5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5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5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5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5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5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5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5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5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5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5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5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5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5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5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5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5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5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5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5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5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5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5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5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5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5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5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5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5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5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5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5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5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5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5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5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5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5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5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5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5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5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5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5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5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5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5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5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5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5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5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5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5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5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5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5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5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5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5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5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5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5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5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5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5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5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5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5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5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5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5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5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5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5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5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5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5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5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5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5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5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5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5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5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5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5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5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5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5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5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5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5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5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5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5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5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5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5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5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5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5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5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5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5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5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5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5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5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5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5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5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5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5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5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5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5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5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5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5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5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5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5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5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5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5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5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5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5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5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5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5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5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5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5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5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5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5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5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5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5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5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5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5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5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5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5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5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5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5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5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5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5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5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5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5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5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5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5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5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5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5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5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5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5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5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5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5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5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5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5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5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5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5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5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5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5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5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5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5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5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5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5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5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5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5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5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5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5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5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5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5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5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5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5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5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5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5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5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5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5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5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5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5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5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5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5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5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5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5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5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5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5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5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5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5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5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5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5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5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5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5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5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5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5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5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5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5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5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5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5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5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5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5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5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5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5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5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5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5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5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5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5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5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5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5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5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5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5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5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5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5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5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5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5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5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5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5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5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5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5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5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5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5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5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5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5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5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5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5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5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5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5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5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5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5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5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5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5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5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5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5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5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5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5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5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5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5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5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5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5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5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5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5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5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5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5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5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5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5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5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5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5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5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5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5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5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5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5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5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5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5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5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5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5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5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5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5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5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5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5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5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5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5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5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5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5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5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5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5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5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5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5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5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5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5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5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5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5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5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5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5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5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5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5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5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5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5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5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5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5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5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5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5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5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5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5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5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5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5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5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5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5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5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5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5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5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5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5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5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5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5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5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5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5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5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5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5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5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5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5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5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5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5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5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5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5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5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5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5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5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5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5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5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5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5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5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5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5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5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5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5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5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5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5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5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5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5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5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5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5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5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5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5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5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5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5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5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5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5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5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5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5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5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5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5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5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5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5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5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5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5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5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5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5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5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5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5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5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5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5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5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5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5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5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5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5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5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5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5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5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5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5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5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5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5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5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5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5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5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5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5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5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5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5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5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5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5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5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5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5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5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5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5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5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5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5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5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5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5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5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5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5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5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5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5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5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5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5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5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5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5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5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5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5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5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5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5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5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5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5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5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5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5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5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5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5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5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5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5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5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5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5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5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5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5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5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5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5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5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5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5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5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5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5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5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5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5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5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5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5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5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5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5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5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5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5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5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5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5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5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5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5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5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5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5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5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5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5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5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5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5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5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5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5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5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5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5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5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5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5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5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5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5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5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5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5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5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5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5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5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5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5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5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5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5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5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5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5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5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5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5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5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5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5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5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5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5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5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5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5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5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5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5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5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5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5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5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5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5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5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5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5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5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5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5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5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5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5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5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5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5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5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5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5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5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5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5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5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5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5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5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5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5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5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5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5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5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5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5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5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5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5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5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5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5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5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5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5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5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5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5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5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5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5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5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5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5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5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5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5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5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5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5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5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5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5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5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5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5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5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5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5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5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5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5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5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5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5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5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5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5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5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5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5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5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5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5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5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5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5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5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5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5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5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5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5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5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5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5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5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5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5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5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5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5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5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5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5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5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5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5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5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5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5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5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5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5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5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5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5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5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5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5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5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5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5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5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5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5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5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5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5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5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5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5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5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5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5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5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5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5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5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5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5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5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5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5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5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5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5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5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5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5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5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5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5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5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5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5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5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5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5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5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5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5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5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5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5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5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5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5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5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5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5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5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5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5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5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5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5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5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5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5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5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5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5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5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5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5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5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5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5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5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5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5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5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5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5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5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5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5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5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5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5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5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5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5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5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5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5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5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5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5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5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5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5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5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5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5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5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5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5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5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5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5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5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5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5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5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5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5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5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5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5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5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5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5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5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5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5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5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5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5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5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5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5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5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5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5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5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5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5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5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5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5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5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5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5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5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5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5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5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5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5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5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5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5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5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5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5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5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5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5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5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5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5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5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5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5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5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5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5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5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5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5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5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5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5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5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5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5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5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5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5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5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5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5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5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5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5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5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5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5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5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5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5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5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5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5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5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5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5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5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5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5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5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5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5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5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5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5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5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5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5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5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5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5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5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5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5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5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5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5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5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5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5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5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5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5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5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5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5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5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5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5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5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5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5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5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5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5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5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5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5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5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5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5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5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5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5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5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5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5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5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5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5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5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5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5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5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5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5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5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5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5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5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5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5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5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5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5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5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5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5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5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5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5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5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5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5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5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5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5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5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5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5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5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5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5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5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5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5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5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5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5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5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5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5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5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5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5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5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5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5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5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5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5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5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5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5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5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5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5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5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5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5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5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5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5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5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5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5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5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5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5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5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5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5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5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5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5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5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5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5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5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5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5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5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5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5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5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5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5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5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5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5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5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5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5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5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5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5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5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5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5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5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5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5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5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5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5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5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5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5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5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5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5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5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5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5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5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5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5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5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5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5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5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5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5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5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5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5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5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5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5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5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5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5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5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5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5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5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5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5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5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5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5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5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5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5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5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5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5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5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5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5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5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5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5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5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5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5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5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5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5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5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5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5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5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5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5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5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5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5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5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5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5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5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5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5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5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5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5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5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5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5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5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5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5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5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5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5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5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5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5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5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5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5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5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5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5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5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5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5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5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5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5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5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5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5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5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5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5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5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5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5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5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5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5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5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5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5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5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5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5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5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5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5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5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5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5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5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5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5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5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5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5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5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5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5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5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5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5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5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5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5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5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5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5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5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5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5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5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5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5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5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5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5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5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5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5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5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5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5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5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5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5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5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5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5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5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5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5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5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5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5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5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5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5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5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5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5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5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5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5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5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5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5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5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5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5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5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5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5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5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5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5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5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5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5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5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5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5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5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5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5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5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5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5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5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5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5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5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5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5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5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5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5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5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5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5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5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5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5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5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5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5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5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5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5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5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5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5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5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5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5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5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5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5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5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5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5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5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5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5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5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5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5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5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5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5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5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5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5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5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5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5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5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5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5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5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5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5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5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5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5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5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5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5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5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5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5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5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5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5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5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5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5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5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5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5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5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5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5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5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5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5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5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5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5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5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5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5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5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5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5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5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5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5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5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5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5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5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5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5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5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5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5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5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5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5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5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5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5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5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5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5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5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5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5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5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5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5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5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5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5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5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5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5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5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5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5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5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5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5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5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5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5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5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5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5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5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5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5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5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5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5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5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5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5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5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5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5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5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5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5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5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5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5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5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5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5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5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5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5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5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5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5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5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5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5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5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5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5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5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5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5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5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5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5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5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5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5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5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5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5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5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5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5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5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5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5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5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5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5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5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5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5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5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5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5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5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5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5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5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5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5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5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5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5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5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5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5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5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5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5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5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5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5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5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5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5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5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5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5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5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5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5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5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5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5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5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5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5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5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5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5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5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5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5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5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5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5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5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5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5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5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5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5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5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5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5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5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5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5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5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5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5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5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5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5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5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5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5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5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5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5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5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5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5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5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5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5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5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5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5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5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5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5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5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5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5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5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5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5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5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5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5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5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5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5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5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5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5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5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5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5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5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5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5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5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5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5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5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5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5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5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5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5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5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5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5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5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5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5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5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5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5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5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5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5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5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5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5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5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5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5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5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5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5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5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5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5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5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5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5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5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5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5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5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5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5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5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5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5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5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5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5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5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5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5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5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5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5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5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5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5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5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5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5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5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5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5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5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5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5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5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5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5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5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5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5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5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5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5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5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5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5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5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5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5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5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5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5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5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5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5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5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5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5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5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5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5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5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5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5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5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5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5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5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5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5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5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5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5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5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5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5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5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5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5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5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5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5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5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5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5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5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5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5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5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5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5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5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5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5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5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5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5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5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5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5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5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5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5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5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5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5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5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5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5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5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5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5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5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5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5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5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5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5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5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5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5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5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5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5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5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5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5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5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5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5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5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5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5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5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5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5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5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5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5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5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5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5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5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5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5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5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5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5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5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5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5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5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5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5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5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5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5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5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5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5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5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5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5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5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5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5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5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5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5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5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5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5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5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5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5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5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5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5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5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5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5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5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5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5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5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5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5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5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5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5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5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5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5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5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5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5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5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5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5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5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5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5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5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5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5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5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5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5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5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5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5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5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5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5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5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5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5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5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5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5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5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5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5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5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5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5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5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5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5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5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5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5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5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5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5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5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5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5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5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5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5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5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5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5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5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5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5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5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5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5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5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5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5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5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5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5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5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5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5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5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5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5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5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5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5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5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5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5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5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5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5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5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5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5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5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5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5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5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5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5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5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5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5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5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5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5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5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5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5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5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5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5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5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5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5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5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5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5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5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5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5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5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5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5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5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5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5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5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5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5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5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5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5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5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5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5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5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5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5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5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5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5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5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5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5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5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5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5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5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5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5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5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5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5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5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5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5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5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5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5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5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5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5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5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5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5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5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5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5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5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5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5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5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5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5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5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5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5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5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5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5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5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5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5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5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5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5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5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5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5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5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5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5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5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5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5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5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5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5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5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5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5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5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5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5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5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5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5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5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5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5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5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5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5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5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5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5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5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5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5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5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5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5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5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5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5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5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5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5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5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5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5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5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5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5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5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5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5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5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5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5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5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5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5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5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5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5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5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5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5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5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5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5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5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5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5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5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5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5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5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5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5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5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5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5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5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5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5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5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5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5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5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5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5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5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5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5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5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5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5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5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5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5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5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5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5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5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5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5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5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5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5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5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5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5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5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5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5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5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5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5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5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5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5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5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5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5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5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5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5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5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5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5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5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5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5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5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5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5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5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5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5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5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5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5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5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5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5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5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5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5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5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5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5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5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5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5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5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5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5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5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5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5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5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5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5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5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5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5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5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5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5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5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5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5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5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5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5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5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5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5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5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5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5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5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5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5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5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5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5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5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5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5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5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5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5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5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5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5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5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5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5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5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5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5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5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5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5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5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5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5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5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5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5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5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5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5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5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5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5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5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5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5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5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5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5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5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5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5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5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5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5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5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5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5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5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5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5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5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5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5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5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5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5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5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5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5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5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5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5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5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5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5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5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5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5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5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5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5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5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5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5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5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5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5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5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5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5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5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5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5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5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5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5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5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5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5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5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5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5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5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5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5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5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5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5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5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5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5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5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5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5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5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5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5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5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5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5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5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5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5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5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5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5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5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5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5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5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5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5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5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5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5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5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5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5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5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5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5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5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5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5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5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5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5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5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5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5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5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1823</v>
      </c>
    </row>
  </sheetData>
  <autoFilter ref="A2:Y2999" xr:uid="{D1126E52-FA3F-4EAC-A720-DDE9797BEFF6}">
    <filterColumn colId="5">
      <filters>
        <dateGroupItem year="2026" month="1" day="23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I3049" sqref="I304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1824</v>
      </c>
      <c r="C2" s="95" t="s">
        <v>1162</v>
      </c>
      <c r="D2" s="95" t="s">
        <v>1164</v>
      </c>
      <c r="E2" s="95" t="s">
        <v>1825</v>
      </c>
      <c r="F2" s="95" t="s">
        <v>1826</v>
      </c>
      <c r="G2" s="95" t="s">
        <v>1827</v>
      </c>
      <c r="H2" s="95" t="s">
        <v>1828</v>
      </c>
      <c r="I2" s="95" t="s">
        <v>1829</v>
      </c>
      <c r="J2" s="95" t="s">
        <v>1830</v>
      </c>
      <c r="K2" s="130" t="s">
        <v>1831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*</v>
      </c>
      <c r="E396" s="120" t="str">
        <f>IF(FN_MC!H399="","*",FN_MC!H399)</f>
        <v>*</v>
      </c>
      <c r="F396" s="136" t="str">
        <f>IF(FN_MC!M399="","*",FN_MC!M399)</f>
        <v>-</v>
      </c>
      <c r="G396" s="120" t="str">
        <f>IF(FN_MC!I399="","*",FN_MC!I399)</f>
        <v>*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*</v>
      </c>
      <c r="E504" s="120" t="str">
        <f>IF(FN_MC!H399="","*",FN_MC!H399)</f>
        <v>*</v>
      </c>
      <c r="F504" s="136" t="str">
        <f>IF(FN_MC!M399="","*",FN_MC!M399)</f>
        <v>-</v>
      </c>
      <c r="G504" s="120" t="str">
        <f>IF(FN_MC!I399="","*",FN_MC!I399)</f>
        <v>*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3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8" t="s">
        <v>1832</v>
      </c>
      <c r="C2" s="398"/>
      <c r="D2" s="398"/>
      <c r="E2" s="398"/>
      <c r="F2" s="398"/>
      <c r="G2" s="398"/>
      <c r="H2" s="187"/>
    </row>
    <row r="3" spans="1:8">
      <c r="A3" s="187"/>
      <c r="B3" s="399"/>
      <c r="C3" s="399"/>
      <c r="D3" s="399"/>
      <c r="E3" s="399"/>
      <c r="F3" s="399"/>
      <c r="G3" s="399"/>
      <c r="H3" s="187"/>
    </row>
    <row r="4" spans="1:8" ht="40.5">
      <c r="A4" s="187"/>
      <c r="B4" s="318" t="s">
        <v>1833</v>
      </c>
      <c r="C4" s="318" t="s">
        <v>1834</v>
      </c>
      <c r="D4" s="318" t="s">
        <v>1835</v>
      </c>
      <c r="E4" s="318" t="s">
        <v>1836</v>
      </c>
      <c r="F4" s="318" t="s">
        <v>7</v>
      </c>
      <c r="G4" s="318" t="s">
        <v>1837</v>
      </c>
      <c r="H4" s="187"/>
    </row>
    <row r="5" spans="1:8" ht="43.5">
      <c r="A5" s="187"/>
      <c r="B5" s="319" t="s">
        <v>1838</v>
      </c>
      <c r="C5" s="319">
        <v>309525</v>
      </c>
      <c r="D5" s="319" t="s">
        <v>1839</v>
      </c>
      <c r="E5" s="319" t="s">
        <v>847</v>
      </c>
      <c r="F5" s="319" t="s">
        <v>1375</v>
      </c>
      <c r="G5" s="320">
        <v>46296</v>
      </c>
      <c r="H5" s="187"/>
    </row>
    <row r="6" spans="1:8" ht="43.5">
      <c r="A6" s="187"/>
      <c r="B6" s="319" t="s">
        <v>1840</v>
      </c>
      <c r="C6" s="319">
        <v>256875</v>
      </c>
      <c r="D6" s="319" t="s">
        <v>1841</v>
      </c>
      <c r="E6" s="319" t="s">
        <v>847</v>
      </c>
      <c r="F6" s="319" t="s">
        <v>1375</v>
      </c>
      <c r="G6" s="320">
        <v>46296</v>
      </c>
      <c r="H6" s="187"/>
    </row>
    <row r="7" spans="1:8" ht="43.5">
      <c r="A7" s="187"/>
      <c r="B7" s="319" t="s">
        <v>1842</v>
      </c>
      <c r="C7" s="319">
        <v>257278</v>
      </c>
      <c r="D7" s="319" t="s">
        <v>1843</v>
      </c>
      <c r="E7" s="319" t="s">
        <v>838</v>
      </c>
      <c r="F7" s="319" t="s">
        <v>1467</v>
      </c>
      <c r="G7" s="320">
        <v>46235</v>
      </c>
      <c r="H7" s="187"/>
    </row>
    <row r="8" spans="1:8" ht="43.5">
      <c r="A8" s="187"/>
      <c r="B8" s="319" t="s">
        <v>1844</v>
      </c>
      <c r="C8" s="319">
        <v>261794</v>
      </c>
      <c r="D8" s="319" t="s">
        <v>1845</v>
      </c>
      <c r="E8" s="319" t="s">
        <v>838</v>
      </c>
      <c r="F8" s="319" t="s">
        <v>1467</v>
      </c>
      <c r="G8" s="320">
        <v>46082</v>
      </c>
      <c r="H8" s="187"/>
    </row>
    <row r="9" spans="1:8" ht="43.5">
      <c r="A9" s="187"/>
      <c r="B9" s="319" t="s">
        <v>1846</v>
      </c>
      <c r="C9" s="319">
        <v>257033</v>
      </c>
      <c r="D9" s="319" t="s">
        <v>1847</v>
      </c>
      <c r="E9" s="319" t="s">
        <v>838</v>
      </c>
      <c r="F9" s="319" t="s">
        <v>194</v>
      </c>
      <c r="G9" s="319" t="s">
        <v>1848</v>
      </c>
      <c r="H9" s="187"/>
    </row>
    <row r="10" spans="1:8" ht="43.5">
      <c r="A10" s="187"/>
      <c r="B10" s="319" t="s">
        <v>1849</v>
      </c>
      <c r="C10" s="319">
        <v>396578</v>
      </c>
      <c r="D10" s="319" t="s">
        <v>1850</v>
      </c>
      <c r="E10" s="319" t="s">
        <v>838</v>
      </c>
      <c r="F10" s="319" t="s">
        <v>194</v>
      </c>
      <c r="G10" s="319" t="s">
        <v>1848</v>
      </c>
      <c r="H10" s="187"/>
    </row>
    <row r="11" spans="1:8">
      <c r="A11" s="187"/>
      <c r="B11" s="319"/>
      <c r="C11" s="319"/>
      <c r="D11" s="319"/>
      <c r="E11" s="319"/>
      <c r="F11" s="319"/>
      <c r="G11" s="320"/>
      <c r="H11" s="187"/>
    </row>
    <row r="12" spans="1:8">
      <c r="A12" s="187"/>
      <c r="B12" s="319"/>
      <c r="C12" s="319"/>
      <c r="D12" s="319"/>
      <c r="E12" s="319"/>
      <c r="F12" s="319"/>
      <c r="G12" s="319"/>
      <c r="H12" s="187"/>
    </row>
    <row r="13" spans="1:8">
      <c r="A13" s="187"/>
      <c r="B13" s="319"/>
      <c r="C13" s="319"/>
      <c r="D13" s="319"/>
      <c r="E13" s="319"/>
      <c r="F13" s="319"/>
      <c r="G13" s="319"/>
      <c r="H13" s="187"/>
    </row>
    <row r="14" spans="1:8">
      <c r="A14" s="187"/>
      <c r="B14" s="319"/>
      <c r="C14" s="319"/>
      <c r="D14" s="319"/>
      <c r="E14" s="319"/>
      <c r="F14" s="319"/>
      <c r="G14" s="319"/>
      <c r="H14" s="187"/>
    </row>
    <row r="15" spans="1:8">
      <c r="A15" s="187"/>
      <c r="B15" s="319"/>
      <c r="C15" s="319"/>
      <c r="D15" s="319"/>
      <c r="E15" s="319"/>
      <c r="F15" s="319"/>
      <c r="G15" s="319"/>
      <c r="H15" s="187"/>
    </row>
    <row r="16" spans="1:8">
      <c r="A16" s="187"/>
      <c r="B16" s="319"/>
      <c r="C16" s="319"/>
      <c r="D16" s="319"/>
      <c r="E16" s="319"/>
      <c r="F16" s="319"/>
      <c r="G16" s="319"/>
      <c r="H16" s="187"/>
    </row>
    <row r="17" spans="1:8">
      <c r="A17" s="187"/>
      <c r="B17" s="319"/>
      <c r="C17" s="319"/>
      <c r="D17" s="319"/>
      <c r="E17" s="319"/>
      <c r="F17" s="319"/>
      <c r="G17" s="319"/>
      <c r="H17" s="187"/>
    </row>
    <row r="18" spans="1:8">
      <c r="A18" s="187"/>
      <c r="B18" s="319"/>
      <c r="C18" s="319"/>
      <c r="D18" s="319"/>
      <c r="E18" s="319"/>
      <c r="F18" s="319"/>
      <c r="G18" s="319"/>
      <c r="H18" s="187"/>
    </row>
    <row r="19" spans="1:8">
      <c r="A19" s="187"/>
      <c r="B19" s="319"/>
      <c r="C19" s="319"/>
      <c r="D19" s="319"/>
      <c r="E19" s="319"/>
      <c r="F19" s="319"/>
      <c r="G19" s="319"/>
      <c r="H19" s="187"/>
    </row>
    <row r="20" spans="1:8">
      <c r="A20" s="187"/>
      <c r="B20" s="319"/>
      <c r="C20" s="319"/>
      <c r="D20" s="319"/>
      <c r="E20" s="319"/>
      <c r="F20" s="319"/>
      <c r="G20" s="319"/>
      <c r="H20" s="187"/>
    </row>
    <row r="21" spans="1:8">
      <c r="A21" s="187"/>
      <c r="B21" s="319"/>
      <c r="C21" s="319"/>
      <c r="D21" s="319"/>
      <c r="E21" s="319"/>
      <c r="F21" s="319"/>
      <c r="G21" s="319"/>
      <c r="H21" s="187"/>
    </row>
    <row r="22" spans="1:8">
      <c r="A22" s="187"/>
      <c r="B22" s="319"/>
      <c r="C22" s="319"/>
      <c r="D22" s="319"/>
      <c r="E22" s="319"/>
      <c r="F22" s="319"/>
      <c r="G22" s="319"/>
      <c r="H22" s="187"/>
    </row>
    <row r="23" spans="1:8">
      <c r="A23" s="187"/>
      <c r="B23" s="319"/>
      <c r="C23" s="319"/>
      <c r="D23" s="319"/>
      <c r="E23" s="319"/>
      <c r="F23" s="319"/>
      <c r="G23" s="319"/>
      <c r="H23" s="187"/>
    </row>
    <row r="24" spans="1:8">
      <c r="A24" s="187"/>
      <c r="B24" s="319"/>
      <c r="C24" s="319"/>
      <c r="D24" s="319"/>
      <c r="E24" s="319"/>
      <c r="F24" s="319"/>
      <c r="G24" s="319"/>
      <c r="H24" s="187"/>
    </row>
    <row r="25" spans="1:8">
      <c r="A25" s="187"/>
      <c r="B25" s="319"/>
      <c r="C25" s="319"/>
      <c r="D25" s="319"/>
      <c r="E25" s="319"/>
      <c r="F25" s="319"/>
      <c r="G25" s="319"/>
      <c r="H25" s="187"/>
    </row>
    <row r="26" spans="1:8">
      <c r="A26" s="187"/>
      <c r="B26" s="319"/>
      <c r="C26" s="319"/>
      <c r="D26" s="319"/>
      <c r="E26" s="319"/>
      <c r="F26" s="319"/>
      <c r="G26" s="319"/>
      <c r="H26" s="187"/>
    </row>
    <row r="27" spans="1:8">
      <c r="A27" s="187"/>
      <c r="B27" s="319"/>
      <c r="C27" s="319"/>
      <c r="D27" s="319"/>
      <c r="E27" s="319"/>
      <c r="F27" s="319"/>
      <c r="G27" s="319"/>
      <c r="H27" s="187"/>
    </row>
    <row r="28" spans="1:8">
      <c r="A28" s="187"/>
      <c r="B28" s="319"/>
      <c r="C28" s="319"/>
      <c r="D28" s="319"/>
      <c r="E28" s="319"/>
      <c r="F28" s="319"/>
      <c r="G28" s="319"/>
      <c r="H28" s="187"/>
    </row>
    <row r="29" spans="1:8">
      <c r="A29" s="187"/>
      <c r="B29" s="319"/>
      <c r="C29" s="319"/>
      <c r="D29" s="319"/>
      <c r="E29" s="319"/>
      <c r="F29" s="319"/>
      <c r="G29" s="319"/>
      <c r="H29" s="187"/>
    </row>
    <row r="30" spans="1:8">
      <c r="A30" s="187"/>
      <c r="B30" s="319"/>
      <c r="C30" s="319"/>
      <c r="D30" s="319"/>
      <c r="E30" s="319"/>
      <c r="F30" s="319"/>
      <c r="G30" s="319"/>
      <c r="H30" s="187"/>
    </row>
    <row r="31" spans="1:8">
      <c r="A31" s="187"/>
      <c r="B31" s="319"/>
      <c r="C31" s="319"/>
      <c r="D31" s="319"/>
      <c r="E31" s="319"/>
      <c r="F31" s="319"/>
      <c r="G31" s="319"/>
      <c r="H31" s="187"/>
    </row>
    <row r="32" spans="1:8">
      <c r="A32" s="187"/>
      <c r="B32" s="319"/>
      <c r="C32" s="319"/>
      <c r="D32" s="319"/>
      <c r="E32" s="319"/>
      <c r="F32" s="319"/>
      <c r="G32" s="319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400" t="s">
        <v>1851</v>
      </c>
      <c r="D5" s="401"/>
      <c r="E5" s="401"/>
      <c r="F5" s="401"/>
      <c r="G5" s="401"/>
      <c r="H5" s="401"/>
      <c r="I5" s="401"/>
      <c r="J5" s="402"/>
      <c r="K5" s="403" t="s">
        <v>1852</v>
      </c>
      <c r="L5" s="404"/>
      <c r="M5" s="404"/>
      <c r="N5" s="404"/>
      <c r="O5" s="405" t="s">
        <v>1853</v>
      </c>
      <c r="P5" s="406"/>
      <c r="Q5" s="407"/>
    </row>
    <row r="6" spans="1:17" s="93" customFormat="1" ht="15.75" customHeight="1">
      <c r="A6" s="87" t="s">
        <v>1821</v>
      </c>
      <c r="B6" s="94" t="s">
        <v>1820</v>
      </c>
      <c r="C6" s="95" t="s">
        <v>1177</v>
      </c>
      <c r="D6" s="96" t="s">
        <v>1178</v>
      </c>
      <c r="E6" s="95" t="s">
        <v>1854</v>
      </c>
      <c r="F6" s="95" t="s">
        <v>1168</v>
      </c>
      <c r="G6" s="95" t="s">
        <v>1172</v>
      </c>
      <c r="H6" s="148" t="s">
        <v>628</v>
      </c>
      <c r="I6" s="130" t="s">
        <v>1173</v>
      </c>
      <c r="J6" s="130" t="s">
        <v>1174</v>
      </c>
      <c r="K6" s="138" t="s">
        <v>1168</v>
      </c>
      <c r="L6" s="138" t="s">
        <v>1855</v>
      </c>
      <c r="M6" s="138" t="s">
        <v>628</v>
      </c>
      <c r="N6" s="139" t="s">
        <v>1172</v>
      </c>
      <c r="O6" s="241" t="s">
        <v>1215</v>
      </c>
      <c r="P6" s="152"/>
      <c r="Q6" s="188" t="s">
        <v>1856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9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9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9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9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9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9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9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9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9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9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9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9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9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 t="str">
        <f>IF(FN_MC!P373="","*",FN_MC!P373)</f>
        <v>*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9">
        <f>IF(FN_MC!BH373="","*",FN_MC!BH373)</f>
        <v>1</v>
      </c>
      <c r="P459" s="90"/>
      <c r="Q459" s="144" t="str">
        <f>IF($A$2=1,IF(FN_MC!BJ373="","*",FN_MC!BJ373),IF(FN_MC!BK373="","*",FN_MC!BK373))</f>
        <v>Licença as 10:25h - deslocando para km de trabalho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9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9">
        <f>IF(FN_MC!BH375="","*",FN_MC!BH375)</f>
        <v>1</v>
      </c>
      <c r="P461" s="90"/>
      <c r="Q461" s="144" t="str">
        <f>IF($A$2=1,IF(FN_MC!BJ375="","*",FN_MC!BJ375),IF(FN_MC!BK375="","*",FN_MC!BK375))</f>
        <v>Previsão de MC1 13h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9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9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9">
        <f>IF(FN_MC!BH380="","*",FN_MC!BH380)</f>
        <v>1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9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0.20833333333333334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9">
        <f>IF(FN_MC!BH385="","*",FN_MC!BH385)</f>
        <v>1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9">
        <f>IF(FN_MC!BH386="","*",FN_MC!BH386)</f>
        <v>1</v>
      </c>
      <c r="P472" s="90"/>
      <c r="Q472" s="144" t="str">
        <f>IF($A$2=1,IF(FN_MC!BJ386="","*",FN_MC!BJ386),IF(FN_MC!BK386="","*",FN_MC!BK386))</f>
        <v>MC1 as 08:25h - aguardando mec pra atualizar malha da locomotiva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9">
        <f>IF(FN_MC!BH389="","*",FN_MC!BH389)</f>
        <v>1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-</v>
      </c>
      <c r="D485" s="99" t="str">
        <f>IF(FN_MC!T399="","*",FN_MC!T399)</f>
        <v>-</v>
      </c>
      <c r="E485" s="99" t="str">
        <f>IF(FN_MC!D399="","*",FN_MC!D399)</f>
        <v>*</v>
      </c>
      <c r="F485" s="99" t="str">
        <f>IF(FN_MC!H399="","*",FN_MC!H399)</f>
        <v>*</v>
      </c>
      <c r="G485" s="99" t="str">
        <f>IF(FN_MC!M399="","*",FN_MC!M399)</f>
        <v>-</v>
      </c>
      <c r="H485" s="149" t="str">
        <f>IF(FN_MC!K399="","*",FN_MC!K399)</f>
        <v>*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-</v>
      </c>
      <c r="L485" s="140" t="str">
        <f>IF(FN_MC!AM399="","*",FN_MC!AM399)</f>
        <v>-</v>
      </c>
      <c r="M485" s="140" t="str">
        <f>IF(FN_MC!AP399="","*",FN_MC!AP399)</f>
        <v>-</v>
      </c>
      <c r="N485" s="140" t="str">
        <f>IF(FN_MC!AM399="","*",FN_MC!AM399)</f>
        <v>-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1856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2026-01-23T15:53:15Z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