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387" documentId="120_S{118792C3-22EF-5104-A093-F22BFE3913F3}" xr6:coauthVersionLast="47" xr6:coauthVersionMax="47" xr10:uidLastSave="{2CF6ACF9-81D9-4321-8F80-CB8A38A1129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3" i="10" l="1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<sst xmlns="http://schemas.openxmlformats.org/spreadsheetml/2006/main" count="11564" uniqueCount="1919">
  <si>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</si>
  <si>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</si>
  <si>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</si>
  <si>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</si>
  <si>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</si>
  <si>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</si>
  <si>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</si>
  <si>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</si>
  <si>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</si>
  <si>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</si>
  <si>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</si>
  <si>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</si>
  <si>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</si>
  <si>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</si>
  <si>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</si>
  <si>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</si>
  <si>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</si>
  <si>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</si>
  <si>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</si>
  <si>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</si>
  <si>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</si>
  <si>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</si>
  <si>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</si>
  <si>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</si>
  <si>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</si>
  <si>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</si>
  <si>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</si>
  <si>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</si>
  <si>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</si>
  <si>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</si>
  <si>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</si>
  <si>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</si>
  <si>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</si>
  <si>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</si>
  <si>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</si>
  <si>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</si>
  <si>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</si>
  <si>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</si>
  <si>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</si>
  <si>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</si>
  <si>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</si>
  <si>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</si>
  <si>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</si>
  <si>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</si>
  <si>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</si>
  <si>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</si>
  <si>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</si>
  <si>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</si>
  <si>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</si>
  <si>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</si>
  <si>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</si>
  <si>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</si>
  <si>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</si>
  <si>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</si>
  <si>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</si>
  <si>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</si>
  <si>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</si>
  <si>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</si>
  <si>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</si>
  <si>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</si>
  <si>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</si>
  <si>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</si>
  <si>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</si>
  <si>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</si>
  <si>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</si>
  <si>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</si>
  <si>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</si>
  <si>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</si>
  <si>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</si>
  <si>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</si>
  <si>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</si>
  <si>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</si>
  <si>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</si>
  <si>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</si>
  <si>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</si>
  <si>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</si>
  <si>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</si>
  <si>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</si>
  <si>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</si>
  <si>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</si>
  <si>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</si>
  <si>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</si>
  <si>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</si>
  <si>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</si>
  <si>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</si>
  <si>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</si>
  <si>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</si>
  <si>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</si>
  <si>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</si>
  <si>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</si>
  <si>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</si>
  <si>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</si>
  <si>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</si>
  <si>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</si>
  <si>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</si>
  <si>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</si>
  <si>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</si>
  <si>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</si>
  <si>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</si>
  <si>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</si>
  <si>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</si>
  <si>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</si>
  <si>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</si>
  <si>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</si>
  <si>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</si>
  <si>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</si>
  <si>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</si>
  <si>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</si>
  <si>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</si>
  <si>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</si>
  <si>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</si>
  <si>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</si>
  <si>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</si>
  <si>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</si>
  <si>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</si>
  <si>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</si>
  <si>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</si>
  <si>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</si>
  <si>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</si>
  <si>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</si>
  <si>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</si>
  <si>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</si>
  <si>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</si>
  <si>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</si>
  <si>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</si>
  <si>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</si>
  <si>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</si>
  <si>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</si>
  <si>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</si>
  <si>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</si>
  <si>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</si>
  <si>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</si>
  <si>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</si>
  <si>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</si>
  <si>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</si>
  <si>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</si>
  <si>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</si>
  <si>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</si>
  <si>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</si>
  <si>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</si>
  <si>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</si>
  <si>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</si>
  <si>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</si>
  <si>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</si>
  <si>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</si>
  <si>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</si>
  <si>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</si>
  <si>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</si>
  <si>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</si>
  <si>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</si>
  <si>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</si>
  <si>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</si>
  <si>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</si>
  <si>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</si>
  <si>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</si>
  <si>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</si>
  <si>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</si>
  <si>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</si>
  <si>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</si>
  <si>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</si>
  <si>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</si>
  <si>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</si>
  <si>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</si>
  <si>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</si>
  <si>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</si>
  <si>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</si>
  <si>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</si>
  <si>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</si>
  <si>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</si>
  <si>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</si>
  <si>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</si>
  <si>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</si>
  <si>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</si>
  <si>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</si>
  <si>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</si>
  <si>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</si>
  <si>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</si>
  <si>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</si>
  <si>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</si>
  <si>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</si>
  <si>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</si>
  <si>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</si>
  <si>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</si>
  <si>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</si>
  <si>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</si>
  <si>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</si>
  <si>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</si>
  <si>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</si>
  <si>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</si>
  <si>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</si>
  <si>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</si>
  <si>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</si>
  <si>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</si>
  <si>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</si>
  <si>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</si>
  <si>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</si>
  <si>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</si>
  <si>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</si>
  <si>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</si>
  <si>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</si>
  <si>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</si>
  <si>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</si>
  <si>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</si>
  <si>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</si>
  <si>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</si>
  <si>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</si>
  <si>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</si>
  <si>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</si>
  <si>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</si>
  <si>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</si>
  <si>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</si>
  <si>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</si>
  <si>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</si>
  <si>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</si>
  <si>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</si>
  <si>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</si>
  <si>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</si>
  <si>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</si>
  <si>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</si>
  <si>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</si>
  <si>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</si>
  <si>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</si>
  <si>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</si>
  <si>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</si>
  <si>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</si>
  <si>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</si>
  <si>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</si>
  <si>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</si>
  <si>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</si>
  <si>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</si>
  <si>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</si>
  <si>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</si>
  <si>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</si>
  <si>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</si>
  <si>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</si>
  <si>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</si>
  <si>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</si>
  <si>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</si>
  <si>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</si>
  <si>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</si>
  <si>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</si>
  <si>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</si>
  <si>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</si>
  <si>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</si>
  <si>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</si>
  <si>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</si>
  <si>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</si>
  <si>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</si>
  <si>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</si>
  <si>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</si>
  <si>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</si>
  <si>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</si>
  <si>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</si>
  <si>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</si>
  <si>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</si>
  <si>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</si>
  <si>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</si>
  <si>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</si>
  <si>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</si>
  <si>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</si>
  <si>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</si>
  <si>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</si>
  <si>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</si>
  <si>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</si>
  <si>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</si>
  <si>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</si>
  <si>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</si>
  <si>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</si>
  <si>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</si>
  <si>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</si>
  <si>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</si>
  <si>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</si>
  <si>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</si>
  <si>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</si>
  <si>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</si>
  <si>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</si>
  <si>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</si>
  <si>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</si>
  <si>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</si>
  <si>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</si>
  <si>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</si>
  <si>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</si>
  <si>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</si>
  <si>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</si>
  <si>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</si>
  <si>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</si>
  <si>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</si>
  <si>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</si>
  <si>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</si>
  <si>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</si>
  <si>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</si>
  <si>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</si>
  <si>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</si>
  <si>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</si>
  <si>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</si>
  <si>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</si>
  <si>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</si>
  <si>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</si>
  <si>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</si>
  <si>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</si>
  <si>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</si>
  <si>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</si>
  <si>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</si>
  <si>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</si>
  <si>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</si>
  <si>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</si>
  <si>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</si>
  <si>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</si>
  <si>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</si>
  <si>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</si>
  <si>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</si>
  <si>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</si>
  <si>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</si>
  <si>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</si>
  <si>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</si>
  <si>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</si>
  <si>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</si>
  <si>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</si>
  <si>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</si>
  <si>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</si>
  <si>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</si>
  <si>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</si>
  <si>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</si>
  <si>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</si>
  <si>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</si>
  <si>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</si>
  <si>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</si>
  <si>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</si>
  <si>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</si>
  <si>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</si>
  <si>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</si>
  <si>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</si>
  <si>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</si>
  <si>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</si>
  <si>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</si>
  <si>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</si>
  <si>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</si>
  <si>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</si>
  <si>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</si>
  <si>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</si>
  <si>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</si>
  <si>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</si>
  <si>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</si>
  <si>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</si>
  <si>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</si>
  <si>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</si>
  <si>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</si>
  <si>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</si>
  <si>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</si>
  <si>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</si>
  <si>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</si>
  <si>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</si>
  <si>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</si>
  <si>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</si>
  <si>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</si>
  <si>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</si>
  <si>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</si>
  <si>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</si>
  <si>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</si>
  <si>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</si>
  <si>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</si>
  <si>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</si>
  <si>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</si>
  <si>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</si>
  <si>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</si>
  <si>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</si>
  <si>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</si>
  <si>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</si>
  <si>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</si>
  <si>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</si>
  <si>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</si>
  <si>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</si>
  <si>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</si>
  <si>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</si>
  <si>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</si>
  <si>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</si>
  <si>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</si>
  <si>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</si>
  <si>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</si>
  <si>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</si>
  <si>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</si>
  <si>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</si>
  <si>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</si>
  <si>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</si>
  <si>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</si>
  <si>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</si>
  <si>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</si>
  <si>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</si>
  <si>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</si>
  <si>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</si>
  <si>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</si>
  <si>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</si>
  <si>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</si>
  <si>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</si>
  <si>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</si>
  <si>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</si>
  <si>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</si>
  <si>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</si>
  <si>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</si>
  <si>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</si>
  <si>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</si>
  <si>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</si>
  <si>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</si>
  <si>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</si>
  <si>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</si>
  <si>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</si>
  <si>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</si>
  <si>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</si>
  <si>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</si>
  <si>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</si>
  <si>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</si>
  <si>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</si>
  <si>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</si>
  <si>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</si>
  <si>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</si>
  <si>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</si>
  <si>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</si>
  <si>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</si>
  <si>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</si>
  <si>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</si>
  <si>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</si>
  <si>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</si>
  <si>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</si>
  <si>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</si>
  <si>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</si>
  <si>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</si>
  <si>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</si>
  <si>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</si>
  <si>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</si>
  <si>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</si>
  <si>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</si>
  <si>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</si>
  <si>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</si>
  <si>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</si>
  <si>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</si>
  <si>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</si>
  <si>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</si>
  <si>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</si>
  <si>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</si>
  <si>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</si>
  <si>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</si>
  <si>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</si>
  <si>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</si>
  <si>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</si>
  <si>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</si>
  <si>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</si>
  <si>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</si>
  <si>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</si>
  <si>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</si>
  <si>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</si>
  <si>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</si>
  <si>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</si>
  <si>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</si>
  <si>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</si>
  <si>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</si>
  <si>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</si>
  <si>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</si>
  <si>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</si>
  <si>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</si>
  <si>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</si>
  <si>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</si>
  <si>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</si>
  <si>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</si>
  <si>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</si>
  <si>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</si>
  <si>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</si>
  <si>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</si>
  <si>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</si>
  <si>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</si>
  <si>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</si>
  <si>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</si>
  <si>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</si>
  <si>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</si>
  <si>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</si>
  <si>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</si>
  <si>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</si>
  <si>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</si>
  <si>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</si>
  <si>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</si>
  <si>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</si>
  <si>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</si>
  <si>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</si>
  <si>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</si>
  <si>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</si>
  <si>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</si>
  <si>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</si>
  <si>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</si>
  <si>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</si>
  <si>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</si>
  <si>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</si>
  <si>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</si>
  <si>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</si>
  <si>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</si>
  <si>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</si>
  <si>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</si>
  <si>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</si>
  <si>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</si>
  <si>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</si>
  <si>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</si>
  <si>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</si>
  <si>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</si>
  <si>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</si>
  <si>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</si>
  <si>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</si>
  <si>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</si>
  <si>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</si>
  <si>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</si>
  <si>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</si>
  <si>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</si>
  <si>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</si>
  <si>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</si>
  <si>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</si>
  <si>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</si>
  <si>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</si>
  <si>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</si>
  <si>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</si>
  <si>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</si>
  <si>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</si>
  <si>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</si>
  <si>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</si>
  <si>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</si>
  <si>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</si>
  <si>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</si>
  <si>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</si>
  <si>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</si>
  <si>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</si>
  <si>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</si>
  <si>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</si>
  <si>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</si>
  <si>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</si>
  <si>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</si>
  <si>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</si>
  <si>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</si>
  <si>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</si>
  <si>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</si>
  <si>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</si>
  <si>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</si>
  <si>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</si>
  <si>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</si>
  <si>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</si>
  <si>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</si>
  <si>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</si>
  <si>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</si>
  <si>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</si>
  <si>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</si>
  <si>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</si>
  <si>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</si>
  <si>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</si>
  <si>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</si>
  <si>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</si>
  <si>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</si>
  <si>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</si>
  <si>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</si>
  <si>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</si>
  <si>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</si>
  <si>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</si>
  <si>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</si>
  <si>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</si>
  <si>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</si>
  <si>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</si>
  <si>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</si>
  <si>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</si>
  <si>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</si>
  <si>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</si>
  <si>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</si>
  <si>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</si>
  <si>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</si>
  <si>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</si>
  <si>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</si>
  <si>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</si>
  <si>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</si>
  <si>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</si>
  <si>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</si>
  <si>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</si>
  <si>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</si>
  <si>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</si>
  <si>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</si>
  <si>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</si>
  <si>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</si>
  <si>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</si>
  <si>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</si>
  <si>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</si>
  <si>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</si>
  <si>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</si>
  <si>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</si>
  <si>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</si>
  <si>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</si>
  <si>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</si>
  <si>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</si>
  <si>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</si>
  <si>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</si>
  <si>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</si>
  <si>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</si>
  <si>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</si>
  <si>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</si>
  <si>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</si>
  <si>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</si>
  <si>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</si>
  <si>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</si>
  <si>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</si>
  <si>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</si>
  <si>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</si>
  <si>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</si>
  <si>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</si>
  <si>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</si>
  <si>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</si>
  <si>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</si>
  <si>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</si>
  <si>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</si>
  <si>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</si>
  <si>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</si>
  <si>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</si>
  <si>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</si>
  <si>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</si>
  <si>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</si>
  <si>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</si>
  <si>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</si>
  <si>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</si>
  <si>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</si>
  <si>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</si>
  <si>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</si>
  <si>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</si>
  <si>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</si>
  <si>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</si>
  <si>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</si>
  <si>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</si>
  <si>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</si>
  <si>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</si>
  <si>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</si>
  <si>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</si>
  <si>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</si>
  <si>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</si>
  <si>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</si>
  <si>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</si>
  <si>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</si>
  <si>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</si>
  <si>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</si>
  <si>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</si>
  <si>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</si>
  <si>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</si>
  <si>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</si>
  <si>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</si>
  <si>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</si>
  <si>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</si>
  <si>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</si>
  <si>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</si>
  <si>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</si>
  <si>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</si>
  <si>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</si>
  <si>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</si>
  <si>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</si>
  <si>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</si>
  <si>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</si>
  <si>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</si>
  <si>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</si>
  <si>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</si>
  <si>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</si>
  <si>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</si>
  <si>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</si>
  <si>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</si>
  <si>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</si>
  <si>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</si>
  <si>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</si>
  <si>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</si>
  <si>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</si>
  <si>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</si>
  <si>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</si>
  <si>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</si>
  <si>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</si>
  <si>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</si>
  <si>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</si>
  <si>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</si>
  <si>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</si>
  <si>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</si>
  <si>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</si>
  <si>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</si>
  <si>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</si>
  <si>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</si>
  <si>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</si>
  <si>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</si>
  <si>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</si>
  <si>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</si>
  <si>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</si>
  <si>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</si>
  <si>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</si>
  <si>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</si>
  <si>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</si>
  <si>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</si>
  <si>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</si>
  <si>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</si>
  <si>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</si>
  <si>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</si>
  <si>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</si>
  <si>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</si>
  <si>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</si>
  <si>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</si>
  <si>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</si>
  <si>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</si>
  <si>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</si>
  <si>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</si>
  <si>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</si>
  <si>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</si>
  <si>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</si>
  <si>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</si>
  <si>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</si>
  <si>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</si>
  <si>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</si>
  <si>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</si>
  <si>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</si>
  <si>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</si>
  <si>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</si>
  <si>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</si>
  <si>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</si>
  <si>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</si>
  <si>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</si>
  <si>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</si>
  <si>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</si>
  <si>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</si>
  <si>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</si>
  <si>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</si>
  <si>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</si>
  <si>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</si>
  <si>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</si>
  <si>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</si>
  <si>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</si>
  <si>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</si>
  <si>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</si>
  <si>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</si>
  <si>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</si>
  <si>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</si>
  <si>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</si>
  <si>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</si>
  <si>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</si>
  <si>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</si>
  <si>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</si>
  <si>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</si>
  <si>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</si>
  <si>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</si>
  <si>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</si>
  <si>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</si>
  <si>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</si>
  <si>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</si>
  <si>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</si>
  <si>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</si>
  <si>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</si>
  <si>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</si>
  <si>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</si>
  <si>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</si>
  <si>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</si>
  <si>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</si>
  <si>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</si>
  <si>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</si>
  <si>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</si>
  <si>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</si>
  <si>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</si>
  <si>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</si>
  <si>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</si>
  <si>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</si>
  <si>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</si>
  <si>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</si>
  <si>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</si>
  <si>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</si>
  <si>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</si>
  <si>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</si>
  <si>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</si>
  <si>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</si>
  <si>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</si>
  <si>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</si>
  <si>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</si>
  <si>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</si>
  <si>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</si>
  <si>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</si>
  <si>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</si>
  <si>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</si>
  <si>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</si>
  <si>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</si>
  <si>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</si>
  <si>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</si>
  <si>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</si>
  <si>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</si>
  <si>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</si>
  <si>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</si>
  <si>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</si>
  <si>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</si>
  <si>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</si>
  <si>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</si>
  <si>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</si>
  <si>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</si>
  <si>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</si>
  <si>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</si>
  <si>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</si>
  <si>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</si>
  <si>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</si>
  <si>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</si>
  <si>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</si>
  <si>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</si>
  <si>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</si>
  <si>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</si>
  <si>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</si>
  <si>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</si>
  <si>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</si>
  <si>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</si>
  <si>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</si>
  <si>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</si>
  <si>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</si>
  <si>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</si>
  <si>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</si>
  <si>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</si>
  <si>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</si>
  <si>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</si>
  <si>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</si>
  <si>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</si>
  <si>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</si>
  <si>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</si>
  <si>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</si>
  <si>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</si>
  <si>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</si>
  <si>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</si>
  <si>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</si>
  <si>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</si>
  <si>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</si>
  <si>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</si>
  <si>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</si>
  <si>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</si>
  <si>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</si>
  <si>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</si>
  <si>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</si>
  <si>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</si>
  <si>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</si>
  <si>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</si>
  <si>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</si>
  <si>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</si>
  <si>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</si>
  <si>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</si>
  <si>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</si>
  <si>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</si>
  <si>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</si>
  <si>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</si>
  <si>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</si>
  <si>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</si>
  <si>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</si>
  <si>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</si>
  <si>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</si>
  <si>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</si>
  <si>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</si>
  <si>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</si>
  <si>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</si>
  <si>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</si>
  <si>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</si>
  <si>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</si>
  <si>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</si>
  <si>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</si>
  <si>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</si>
  <si>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</si>
  <si>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</si>
  <si>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</si>
  <si>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</si>
  <si>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</si>
  <si>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</si>
  <si>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</si>
  <si>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</si>
  <si>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</si>
  <si>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</si>
  <si>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</si>
  <si>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</si>
  <si>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</si>
  <si>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</si>
  <si>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</si>
  <si>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</si>
  <si>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</si>
  <si>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</si>
  <si>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</si>
  <si>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</si>
  <si>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</si>
  <si>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</si>
  <si>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</si>
  <si>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</si>
  <si>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</si>
  <si>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</si>
  <si>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</si>
  <si>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</si>
  <si>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</si>
  <si>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</si>
  <si>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</si>
  <si>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</si>
  <si>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</si>
  <si>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</si>
  <si>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</si>
  <si>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</si>
  <si>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</si>
  <si>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</si>
  <si>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</si>
  <si>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</si>
  <si>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</si>
  <si>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</si>
  <si>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</si>
  <si>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</si>
  <si>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</si>
  <si>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</si>
  <si>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</si>
  <si>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</si>
  <si>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</si>
  <si>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</si>
  <si>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</si>
  <si>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</si>
  <si>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</si>
  <si>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</si>
  <si>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</si>
  <si>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</si>
  <si>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</si>
  <si>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</si>
  <si>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</si>
  <si>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</si>
  <si>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</si>
  <si>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</si>
  <si>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</si>
  <si>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</si>
  <si>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</si>
  <si>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</si>
  <si>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</si>
  <si>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</si>
  <si>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</si>
  <si>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</si>
  <si>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</si>
  <si>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</si>
  <si>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</si>
  <si>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</si>
  <si>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</si>
  <si>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</si>
  <si>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</si>
  <si>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</si>
  <si>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</si>
  <si>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</si>
  <si>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</si>
  <si>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</si>
  <si>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</si>
  <si>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</si>
  <si>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</si>
  <si>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</si>
  <si>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</si>
  <si>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</si>
  <si>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</si>
  <si>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</si>
  <si>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</si>
  <si>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</si>
  <si>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</si>
  <si>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</si>
  <si>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</si>
  <si>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</si>
  <si>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</si>
  <si>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</si>
  <si>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</si>
  <si>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</si>
  <si>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</si>
  <si>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</si>
  <si>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</si>
  <si>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</si>
  <si>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</si>
  <si>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</si>
  <si>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</si>
  <si>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</si>
  <si>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</si>
  <si>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</si>
  <si>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</si>
  <si>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</si>
  <si>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</si>
  <si>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</si>
  <si>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</si>
  <si>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</si>
  <si>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</si>
  <si>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</si>
  <si>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</si>
  <si>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</si>
  <si>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</si>
  <si>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</si>
  <si>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</si>
  <si>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</si>
  <si>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</si>
  <si>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</si>
  <si>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</si>
  <si>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</si>
  <si>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</si>
  <si>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</si>
  <si>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</si>
  <si>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</si>
  <si>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</si>
  <si>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</si>
  <si>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</si>
  <si>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</si>
  <si>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</si>
  <si>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</si>
  <si>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</si>
  <si>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</si>
  <si>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</si>
  <si>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</si>
  <si>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</si>
  <si>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</si>
  <si>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</si>
  <si>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</si>
  <si>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</si>
  <si>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</si>
  <si>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</si>
  <si>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</si>
  <si>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</si>
  <si>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</si>
  <si>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</si>
  <si>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</si>
  <si>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</si>
  <si>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</si>
  <si>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</si>
  <si>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</si>
  <si>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</si>
  <si>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</si>
  <si>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</si>
  <si>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</si>
  <si>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</si>
  <si>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</si>
  <si>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</si>
  <si>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</si>
  <si>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</si>
  <si>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</si>
  <si>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</si>
  <si>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</si>
  <si>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</si>
  <si>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</si>
  <si>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</si>
  <si>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</si>
  <si>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</si>
  <si>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</si>
  <si>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</si>
  <si>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</si>
  <si>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</si>
  <si>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</si>
  <si>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</si>
  <si>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</si>
  <si>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</si>
  <si>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</si>
  <si>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</si>
  <si>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</si>
  <si>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</si>
  <si>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</si>
  <si>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</si>
  <si>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</si>
  <si>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</si>
  <si>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</si>
  <si>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</si>
  <si>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</si>
  <si>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</si>
  <si>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</si>
  <si>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</si>
  <si>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</si>
  <si>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</si>
  <si>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</si>
  <si>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</si>
  <si>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</si>
  <si>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</si>
  <si>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</si>
  <si>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</si>
  <si>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</si>
  <si>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</si>
  <si>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</si>
  <si>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</si>
  <si>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</si>
  <si>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</si>
  <si>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</si>
  <si>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</si>
  <si>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</si>
  <si>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</si>
  <si>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</si>
  <si>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</si>
  <si>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</si>
  <si>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</si>
  <si>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</si>
  <si>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</si>
  <si>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</si>
  <si>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</si>
  <si>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</si>
  <si>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</si>
  <si>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</si>
  <si>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</si>
  <si>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</si>
  <si>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</si>
  <si>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</si>
  <si>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</si>
  <si>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</si>
  <si>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</si>
  <si>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</si>
  <si>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</si>
  <si>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</si>
  <si>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</si>
  <si>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</si>
  <si>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</si>
  <si>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</si>
  <si>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</si>
  <si>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</si>
  <si>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</si>
  <si>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</si>
  <si>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</si>
  <si>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</si>
  <si>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</si>
  <si>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</si>
  <si>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</si>
  <si>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</si>
  <si>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</si>
  <si>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</si>
  <si>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</si>
  <si>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</si>
  <si>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</si>
  <si>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</si>
  <si>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</si>
  <si>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</si>
  <si>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</si>
  <si>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</si>
  <si>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</si>
  <si>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</si>
  <si>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</si>
  <si>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</si>
  <si>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</si>
  <si>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</si>
  <si>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</si>
  <si>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</si>
  <si>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</si>
  <si>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</si>
  <si>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</si>
  <si>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</si>
  <si>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</si>
  <si>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</si>
  <si>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</si>
  <si>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</si>
  <si>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</si>
  <si>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</si>
  <si>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</si>
  <si>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</si>
  <si>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</si>
  <si>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</si>
  <si>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</si>
  <si>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</si>
  <si>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</si>
  <si>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</si>
  <si>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</si>
  <si>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</si>
  <si>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</si>
  <si>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</si>
  <si>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</si>
  <si>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</si>
  <si>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</si>
  <si>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</si>
  <si>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</si>
  <si>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</si>
  <si>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</si>
  <si>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</si>
  <si>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</si>
  <si>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</si>
  <si>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</si>
  <si>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</si>
  <si>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</si>
  <si>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</si>
  <si>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</si>
  <si>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</si>
  <si>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</si>
  <si>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</si>
  <si>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</si>
  <si>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</si>
  <si>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</si>
  <si>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</si>
  <si>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</si>
  <si>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</si>
  <si>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</si>
  <si>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</si>
  <si>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</si>
  <si>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</si>
  <si>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</si>
  <si>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</si>
  <si>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</si>
  <si>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</si>
  <si>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</si>
  <si>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</si>
  <si>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</si>
  <si>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</si>
  <si>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</si>
  <si>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</si>
  <si>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</si>
  <si>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</si>
  <si>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</si>
  <si>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</si>
  <si>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</si>
  <si>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</si>
  <si>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</si>
  <si>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</si>
  <si>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</si>
  <si>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</si>
  <si>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</si>
  <si>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</si>
  <si>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</si>
  <si>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</si>
  <si>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</si>
  <si>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</si>
  <si>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</si>
  <si>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</si>
  <si>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</si>
  <si>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</si>
  <si>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</si>
  <si>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</si>
  <si>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</si>
  <si>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</si>
  <si>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</si>
  <si>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</si>
  <si>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</si>
  <si>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</si>
  <si>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</si>
  <si>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</si>
  <si>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</si>
  <si>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</si>
  <si>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</si>
  <si>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</si>
  <si>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</si>
  <si>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</si>
  <si>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</si>
  <si>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</si>
  <si>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</si>
  <si>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</si>
  <si>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</si>
  <si>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</si>
  <si>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</si>
  <si>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</si>
  <si>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</si>
  <si>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</si>
  <si>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</si>
  <si>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</si>
  <si>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</si>
  <si>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</si>
  <si>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</si>
  <si>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</si>
  <si>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</si>
  <si>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</si>
  <si>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</si>
  <si>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</si>
  <si>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</si>
  <si>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</si>
  <si>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</si>
  <si>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</si>
  <si>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</si>
  <si>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</si>
  <si>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</si>
  <si>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</si>
  <si>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</si>
  <si>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</si>
  <si>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</si>
  <si>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</si>
  <si>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</si>
  <si>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</si>
  <si>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</si>
  <si>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</si>
  <si>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</si>
  <si>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</si>
  <si>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</si>
  <si>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</si>
  <si>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</si>
  <si>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</si>
  <si>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</si>
  <si>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</si>
  <si>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</si>
  <si>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</si>
  <si>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</si>
  <si>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</si>
  <si>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</si>
  <si>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</si>
  <si>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</si>
  <si>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</si>
  <si>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</si>
  <si>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</si>
  <si>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</si>
  <si>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</si>
  <si>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</si>
  <si>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</si>
  <si>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</si>
  <si>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</si>
  <si>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</si>
  <si>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</si>
  <si>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</si>
  <si>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</si>
  <si>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</si>
  <si>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</si>
  <si>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</si>
  <si>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</si>
  <si>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</si>
  <si>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</si>
  <si>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</si>
  <si>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</si>
  <si>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</si>
  <si>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</si>
  <si>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</si>
  <si>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</si>
  <si>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</si>
  <si>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</si>
  <si>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</si>
  <si>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</si>
  <si>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</si>
  <si>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</si>
  <si>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</si>
  <si>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</si>
  <si>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</si>
  <si>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</si>
  <si>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</si>
  <si>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</si>
  <si>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</si>
  <si>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</si>
  <si>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</si>
  <si>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</si>
  <si>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</si>
  <si>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</si>
  <si>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</si>
  <si>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</si>
  <si>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</si>
  <si>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</si>
  <si>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</si>
  <si>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</si>
  <si>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</si>
  <si>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</si>
  <si>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</si>
  <si>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</si>
  <si>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</si>
  <si>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</si>
  <si>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</si>
  <si>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</si>
  <si>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</si>
  <si>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</si>
  <si>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</si>
  <si>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</si>
  <si>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</si>
  <si>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</si>
  <si>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</si>
  <si>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</si>
  <si>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</si>
  <si>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</si>
  <si>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</si>
  <si>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</si>
  <si>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</si>
  <si>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</si>
  <si>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</si>
  <si>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</si>
  <si>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</si>
  <si>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</si>
  <si>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</si>
  <si>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</si>
  <si>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</si>
  <si>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</si>
  <si>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</si>
  <si>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</si>
  <si>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</si>
  <si>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</si>
  <si>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</si>
  <si>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</si>
  <si>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</si>
  <si>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</si>
  <si>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</si>
  <si>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</si>
  <si>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</si>
  <si>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</si>
  <si>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</si>
  <si>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</si>
  <si>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</si>
  <si>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</si>
  <si>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</si>
  <si>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</si>
  <si>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</si>
  <si>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</si>
  <si>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</si>
  <si>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</si>
  <si>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</si>
  <si>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</si>
  <si>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</si>
  <si>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</si>
  <si>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</si>
  <si>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</si>
  <si>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</si>
  <si>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</si>
  <si>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</si>
  <si>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</si>
  <si>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</si>
  <si>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</si>
  <si>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</si>
  <si>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</si>
  <si>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</si>
  <si>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</si>
  <si>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</si>
  <si>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</si>
  <si>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</si>
  <si>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</si>
  <si>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</si>
  <si>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</si>
  <si>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</si>
  <si>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</si>
  <si>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</si>
  <si>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</si>
  <si>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</si>
  <si>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</si>
  <si>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</si>
  <si>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</si>
  <si>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</si>
  <si>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</si>
  <si>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</si>
  <si>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</si>
  <si>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</si>
  <si>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</si>
  <si>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</si>
  <si>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</si>
  <si>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</si>
  <si>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</si>
  <si>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</si>
  <si>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</si>
  <si>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</si>
  <si>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</si>
  <si>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</si>
  <si>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</si>
  <si>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</si>
  <si>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</si>
  <si>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</si>
  <si>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</si>
  <si>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</si>
  <si>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</si>
  <si>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</si>
  <si>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</si>
  <si>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</si>
  <si>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</si>
  <si>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</si>
  <si>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</si>
  <si>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</si>
  <si>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</si>
  <si>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</si>
  <si>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</si>
  <si>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</si>
  <si>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</si>
  <si>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</si>
  <si>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</si>
  <si>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</si>
  <si>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</si>
  <si>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</si>
  <si>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</si>
  <si>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</si>
  <si>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</si>
  <si>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</si>
  <si>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</si>
  <si>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</si>
  <si>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</si>
  <si>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</si>
  <si>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</si>
  <si>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</si>
  <si>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</si>
  <si>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</si>
  <si>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</si>
  <si>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</si>
  <si>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</si>
  <si>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</si>
  <si>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</si>
  <si>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</si>
  <si>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</si>
  <si>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</si>
  <si>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</si>
  <si>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</si>
  <si>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</si>
  <si>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</si>
  <si>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</si>
  <si>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</si>
  <si>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</si>
  <si>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</si>
  <si>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</si>
  <si>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</si>
  <si>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</si>
  <si>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</si>
  <si>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</si>
  <si>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</si>
  <si>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</si>
  <si>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</si>
  <si>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</si>
  <si>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</si>
  <si>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</si>
  <si>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</si>
  <si>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</si>
  <si>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</si>
  <si>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</si>
  <si>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</si>
  <si>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</si>
  <si>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</si>
  <si>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</si>
  <si>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</si>
  <si>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</si>
  <si>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</si>
  <si>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</si>
  <si>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</si>
  <si>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</si>
  <si>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</si>
  <si>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</si>
  <si>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</si>
  <si>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</si>
  <si>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</si>
  <si>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</si>
  <si>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</si>
  <si>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</si>
  <si>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</si>
  <si>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</si>
  <si>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</si>
  <si>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</si>
  <si>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</si>
  <si>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</si>
  <si>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</si>
  <si>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</si>
  <si>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</si>
  <si>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</si>
  <si>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</si>
  <si>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</si>
  <si>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</si>
  <si>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</si>
  <si>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</si>
  <si>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</si>
  <si>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</si>
  <si>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</si>
  <si>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</si>
  <si>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</si>
  <si>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</si>
  <si>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</si>
  <si>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</si>
  <si>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</si>
  <si>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</si>
  <si>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</si>
  <si>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</si>
  <si>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</si>
  <si>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</si>
  <si>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</si>
  <si>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</si>
  <si>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</si>
  <si>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</si>
  <si>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</si>
  <si>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</si>
  <si>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</si>
  <si>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</si>
  <si>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</si>
  <si>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</si>
  <si>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</si>
  <si>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</si>
  <si>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</si>
  <si>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</si>
  <si>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</si>
  <si>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</si>
  <si>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</si>
  <si>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</si>
  <si>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</si>
  <si>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</si>
  <si>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</si>
  <si>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</si>
  <si>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</si>
  <si>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</si>
  <si>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</si>
  <si>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</si>
  <si>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</si>
  <si>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</si>
  <si>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</si>
  <si>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</si>
  <si>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</si>
  <si>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</si>
  <si>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</si>
  <si>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</si>
  <si>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</si>
  <si>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</si>
  <si>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</si>
  <si>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</si>
  <si>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</si>
  <si>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</si>
  <si>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</si>
  <si>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</si>
  <si>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</si>
  <si>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</si>
  <si>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</si>
  <si>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</si>
  <si>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</si>
  <si>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</si>
  <si>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</si>
  <si>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</si>
  <si>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</si>
  <si>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</si>
  <si>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</si>
  <si>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</si>
  <si>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</si>
  <si>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</si>
  <si>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</si>
  <si>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</si>
  <si>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</si>
  <si>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</si>
  <si>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</si>
  <si>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</si>
  <si>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</si>
  <si>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</si>
  <si>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</si>
  <si>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</si>
  <si>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</si>
  <si>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</si>
  <si>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</si>
  <si>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</si>
  <si>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</si>
  <si>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</si>
  <si>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</si>
  <si>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</si>
  <si>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</si>
  <si>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</si>
  <si>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</si>
  <si>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</si>
  <si>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</si>
  <si>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</si>
  <si>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</si>
  <si>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</si>
  <si>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</si>
  <si>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</si>
  <si>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</si>
  <si>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</si>
  <si>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</si>
  <si>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</si>
  <si>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</si>
  <si>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</si>
  <si>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</si>
  <si>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</si>
  <si>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</si>
  <si>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</si>
  <si>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</si>
  <si>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</si>
  <si>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</si>
  <si>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</si>
  <si>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</si>
  <si>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</si>
  <si>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</si>
  <si>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</si>
  <si>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</si>
  <si>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</si>
  <si>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</si>
  <si>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</si>
  <si>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</si>
  <si>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</si>
  <si>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</si>
  <si>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</si>
  <si>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</si>
  <si>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</si>
  <si>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</si>
  <si>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</si>
  <si>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</si>
  <si>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</si>
  <si>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</si>
  <si>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</si>
  <si>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</si>
  <si>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</si>
  <si>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</si>
  <si>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</si>
  <si>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</si>
  <si>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</si>
  <si>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</si>
  <si>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</si>
  <si>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</si>
  <si>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</si>
  <si>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</si>
  <si>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</si>
  <si>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</si>
  <si>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</si>
  <si>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</si>
  <si>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</si>
  <si>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</si>
  <si>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</si>
  <si>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</si>
  <si>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</si>
  <si>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</si>
  <si>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</si>
  <si>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</si>
  <si>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</si>
  <si>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</si>
  <si>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</si>
  <si>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</si>
  <si>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</si>
  <si>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</si>
  <si>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</si>
  <si>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</si>
  <si>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</si>
  <si>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</si>
  <si>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</si>
  <si>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</si>
  <si>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</si>
  <si>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</si>
  <si>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</si>
  <si>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</si>
  <si>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</si>
  <si>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</si>
  <si>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</si>
  <si>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</si>
  <si>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</si>
  <si>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</si>
  <si>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</si>
  <si>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</si>
  <si>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</si>
  <si>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</si>
  <si>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</si>
  <si>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</si>
  <si>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</si>
  <si>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</si>
  <si>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</si>
  <si>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</si>
  <si>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</si>
  <si>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</si>
  <si>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</si>
  <si>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</si>
  <si>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</si>
  <si>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</si>
  <si>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</si>
  <si>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</si>
  <si>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</si>
  <si>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</si>
  <si>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</si>
  <si>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</si>
  <si>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</si>
  <si>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</si>
  <si>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</si>
  <si>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</si>
  <si>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</si>
  <si>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</si>
  <si>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</si>
  <si>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</si>
  <si>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</si>
  <si>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</si>
  <si>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</si>
  <si>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</si>
  <si>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</si>
  <si>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</si>
  <si>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</si>
  <si>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</si>
  <si>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</si>
  <si>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</si>
  <si>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</si>
  <si>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</si>
  <si>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</si>
  <si>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</si>
  <si>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</si>
  <si>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</si>
  <si>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</si>
  <si>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</si>
  <si>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</si>
  <si>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</si>
  <si>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</si>
  <si>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</si>
  <si>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</si>
  <si>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</si>
  <si>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</si>
  <si>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</si>
  <si>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</si>
  <si>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</si>
  <si>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</si>
  <si>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</si>
  <si>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</si>
  <si>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</si>
  <si>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</si>
  <si>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</si>
  <si>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</si>
  <si>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</si>
  <si>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</si>
  <si>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</si>
  <si>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</si>
  <si>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</si>
  <si>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</si>
  <si>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</si>
  <si>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</si>
  <si>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</si>
  <si>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</si>
  <si>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</si>
  <si>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</si>
  <si>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</si>
  <si>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</si>
  <si>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</si>
  <si>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</si>
  <si>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</si>
  <si>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</si>
  <si>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</si>
  <si>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</si>
  <si>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</si>
  <si>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</si>
  <si>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</si>
  <si>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</si>
  <si>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</si>
  <si>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</si>
  <si>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</si>
  <si>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</si>
  <si>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</si>
  <si>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</si>
  <si>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</si>
  <si>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</si>
  <si>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</si>
  <si>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</si>
  <si>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</si>
  <si>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</si>
  <si>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</si>
  <si>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</si>
  <si>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</si>
  <si>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</si>
  <si>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</si>
  <si>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</si>
  <si>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</si>
  <si>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</si>
  <si>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</si>
  <si>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</si>
  <si>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</si>
  <si>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</si>
  <si>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</si>
  <si>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</si>
  <si>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</si>
  <si>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</si>
  <si>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</si>
  <si>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</si>
  <si>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</si>
  <si>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</si>
  <si>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</si>
  <si>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</si>
  <si>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</si>
  <si>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</si>
  <si>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</si>
  <si>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</si>
  <si>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</si>
  <si>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</si>
  <si>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</si>
  <si>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</si>
  <si>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</si>
  <si>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</si>
  <si>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</si>
  <si>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</si>
  <si>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</si>
  <si>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</si>
  <si>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</si>
  <si>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</si>
  <si>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</si>
  <si>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</si>
  <si>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</si>
  <si>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</si>
  <si>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</si>
  <si>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</si>
  <si>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</si>
  <si>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</si>
  <si>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</si>
  <si>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</si>
  <si>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</si>
  <si>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</si>
  <si>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</si>
  <si>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</si>
  <si>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</si>
  <si>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</si>
  <si>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</si>
  <si>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</si>
  <si>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</si>
  <si>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</si>
  <si>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</si>
  <si>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</si>
  <si>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</si>
  <si>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</si>
  <si>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</si>
  <si>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</si>
  <si>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</si>
  <si>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</si>
  <si>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</si>
  <si>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</si>
  <si>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</si>
  <si>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</si>
  <si>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</si>
  <si>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</si>
  <si>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</si>
  <si>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</si>
  <si>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</si>
  <si>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</si>
  <si>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</si>
  <si>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</si>
  <si>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</si>
  <si>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</si>
  <si>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</si>
  <si>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</si>
  <si>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</si>
  <si>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Aguardando solicitar MC1</t>
  </si>
  <si>
    <t>MC1 08h00/ autorizado entrada na via 08h09/ Em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</si>
  <si>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</si>
  <si>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</si>
  <si>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</si>
  <si>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</si>
  <si>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</si>
  <si>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</si>
  <si>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</si>
  <si>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</si>
  <si>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</si>
  <si>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</si>
  <si>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</si>
  <si>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</si>
  <si>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</si>
  <si>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</si>
  <si>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</si>
  <si>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</si>
  <si>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</si>
  <si>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</si>
  <si>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</si>
  <si>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</si>
  <si>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ZJY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</si>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</sst>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5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AW1" activePane="topRight" state="frozen"/>
      <selection pane="topRight" activeCell="BK349" sqref="BK34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4" t="s">
        <v>1021</v>
      </c>
      <c r="C1" s="285"/>
      <c r="D1" s="285"/>
      <c r="E1" s="3"/>
      <c r="F1" s="284" t="s">
        <v>1022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1023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1024</v>
      </c>
      <c r="BI1" s="267"/>
      <c r="BJ1" s="267"/>
      <c r="BK1" s="268"/>
      <c r="BL1" s="5"/>
      <c r="BM1" s="258" t="s">
        <v>1025</v>
      </c>
      <c r="BN1" s="259"/>
      <c r="BO1" s="259"/>
      <c r="BP1" s="259"/>
      <c r="BQ1" s="259"/>
      <c r="BR1" s="259"/>
      <c r="BS1" s="26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1" t="s">
        <v>1026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1029</v>
      </c>
      <c r="AT2" s="262"/>
      <c r="AU2" s="262"/>
      <c r="AV2" s="262"/>
      <c r="AW2" s="262"/>
      <c r="AX2" s="262"/>
      <c r="AY2" s="265"/>
      <c r="AZ2" s="6"/>
      <c r="BA2" s="275" t="s">
        <v>1030</v>
      </c>
      <c r="BB2" s="276"/>
      <c r="BC2" s="261" t="s">
        <v>1027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5" t="s">
        <v>1031</v>
      </c>
      <c r="AJ3" s="276"/>
      <c r="AK3" s="275" t="s">
        <v>1032</v>
      </c>
      <c r="AL3" s="281"/>
      <c r="AM3" s="282"/>
      <c r="AN3" s="283"/>
      <c r="AO3" s="281"/>
      <c r="AP3" s="281"/>
      <c r="AQ3" s="276"/>
      <c r="AR3" s="67"/>
      <c r="AS3" s="279" t="s">
        <v>1038</v>
      </c>
      <c r="AT3" s="280"/>
      <c r="AU3" s="279" t="s">
        <v>1039</v>
      </c>
      <c r="AV3" s="280"/>
      <c r="AW3" s="279" t="s">
        <v>1040</v>
      </c>
      <c r="AX3" s="280"/>
      <c r="AY3" s="67" t="s">
        <v>1041</v>
      </c>
      <c r="AZ3" s="67"/>
      <c r="BA3" s="277"/>
      <c r="BB3" s="278"/>
      <c r="BC3" s="275" t="s">
        <v>1034</v>
      </c>
      <c r="BD3" s="281"/>
      <c r="BE3" s="281"/>
      <c r="BF3" s="276"/>
      <c r="BG3" s="66"/>
      <c r="BH3" s="269"/>
      <c r="BI3" s="270"/>
      <c r="BJ3" s="270"/>
      <c r="BK3" s="271"/>
      <c r="BL3" s="66"/>
      <c r="BM3" s="258" t="s">
        <v>1042</v>
      </c>
      <c r="BN3" s="259"/>
      <c r="BO3" s="259"/>
      <c r="BP3" s="260"/>
      <c r="BQ3" s="258" t="s">
        <v>841</v>
      </c>
      <c r="BR3" s="259"/>
      <c r="BS3" s="26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/>
      <c r="BP346" s="21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>
        <v>0.33333333333333331</v>
      </c>
      <c r="AS349" s="121"/>
      <c r="AT349" s="121"/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0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1875</v>
      </c>
      <c r="BK349" s="19" t="s">
        <v>1876</v>
      </c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 e Intervalo</v>
      </c>
      <c r="BR349" s="22">
        <f>IF(OR(B349="",F349=""),"*",AY349/P349)</f>
        <v>0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1875</v>
      </c>
      <c r="BK352" s="19" t="s">
        <v>1877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1877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1878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1879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1880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/>
      <c r="AS354" s="121"/>
      <c r="AT354" s="121"/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1</v>
      </c>
      <c r="BI354" s="19"/>
      <c r="BJ354" s="19" t="s">
        <v>1881</v>
      </c>
      <c r="BK354" s="19"/>
      <c r="BL354" s="18"/>
      <c r="BM354" s="145"/>
      <c r="BN354" s="144"/>
      <c r="BO354" s="145"/>
      <c r="BP354" s="169"/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/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1882</v>
      </c>
      <c r="N355" s="142" t="s">
        <v>1883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1884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1885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1885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1886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1887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1888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1888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178</v>
      </c>
      <c r="I359" s="119" t="s">
        <v>1889</v>
      </c>
      <c r="J359" s="118">
        <v>70</v>
      </c>
      <c r="K359" s="118">
        <v>104</v>
      </c>
      <c r="L359" s="118" t="s">
        <v>520</v>
      </c>
      <c r="M359" s="142" t="s">
        <v>1890</v>
      </c>
      <c r="N359" s="142" t="s">
        <v>1891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ZLI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ZLI-ZBV</v>
      </c>
      <c r="AN359" s="118" t="str">
        <f>IF(BS_CONTROLE[[#This Row],[SB]]=0, "-", BS_CONTROLE[[#This Row],[SB]])</f>
        <v>ZLIZBV</v>
      </c>
      <c r="AO359" s="118">
        <f>IF(BS_CONTROLE[[#This Row],[SUB]]=0, "-", BS_CONTROLE[[#This Row],[SUB]])</f>
        <v>70</v>
      </c>
      <c r="AP359" s="118">
        <f>BS_CONTROLE[[#This Row],[KM - Inicio]]</f>
        <v>104</v>
      </c>
      <c r="AQ359" s="118">
        <f>BS_CONTROLE[[#This Row],[KM - Inicio]]</f>
        <v>104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190" t="s">
        <v>134</v>
      </c>
      <c r="I361" s="119" t="s">
        <v>1889</v>
      </c>
      <c r="J361" s="118">
        <v>70</v>
      </c>
      <c r="K361" s="118">
        <v>97</v>
      </c>
      <c r="L361" s="118">
        <v>52</v>
      </c>
      <c r="M361" s="142" t="s">
        <v>1892</v>
      </c>
      <c r="N361" s="142" t="s">
        <v>1893</v>
      </c>
      <c r="O361" s="119">
        <v>0.375</v>
      </c>
      <c r="P361" s="119">
        <v>4.1666666666666664E-2</v>
      </c>
      <c r="Q361" s="118">
        <v>45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ZTT</v>
      </c>
      <c r="AL361" s="35" t="str">
        <f>BS_CONTROLE[[#This Row],[Local - Encerramento]]</f>
        <v>ZBV</v>
      </c>
      <c r="AM361" s="118" t="str">
        <f>IF(BS_CONTROLE[[#This Row],[Entre - Estações]]=0, "-", BS_CONTROLE[[#This Row],[Entre - Estações]])</f>
        <v>ZTT-ZBV</v>
      </c>
      <c r="AN361" s="118" t="str">
        <f>IF(BS_CONTROLE[[#This Row],[SB]]=0, "-", BS_CONTROLE[[#This Row],[SB]])</f>
        <v>ZTTZBV</v>
      </c>
      <c r="AO361" s="118">
        <f>IF(BS_CONTROLE[[#This Row],[SUB]]=0, "-", BS_CONTROLE[[#This Row],[SUB]])</f>
        <v>70</v>
      </c>
      <c r="AP361" s="118">
        <f>BS_CONTROLE[[#This Row],[KM - Inicio]]</f>
        <v>97</v>
      </c>
      <c r="AQ361" s="118">
        <f>BS_CONTROLE[[#This Row],[KM - Inicio]]</f>
        <v>97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1869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1869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1894</v>
      </c>
      <c r="J378" s="118">
        <v>70</v>
      </c>
      <c r="K378" s="118">
        <v>168</v>
      </c>
      <c r="L378" s="118">
        <v>228</v>
      </c>
      <c r="M378" s="142" t="s">
        <v>1895</v>
      </c>
      <c r="N378" s="142" t="s">
        <v>1896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1889</v>
      </c>
      <c r="J380" s="118">
        <v>70</v>
      </c>
      <c r="K380" s="118">
        <v>97</v>
      </c>
      <c r="L380" s="118">
        <v>52</v>
      </c>
      <c r="M380" s="142" t="s">
        <v>1892</v>
      </c>
      <c r="N380" s="142" t="s">
        <v>1893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1886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1887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1889</v>
      </c>
      <c r="I383" s="119" t="s">
        <v>1897</v>
      </c>
      <c r="J383" s="118">
        <v>66</v>
      </c>
      <c r="K383" s="118">
        <v>52</v>
      </c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ZBV</v>
      </c>
      <c r="AL383" s="35" t="str">
        <f>BS_CONTROLE[[#This Row],[Local - Encerramento]]</f>
        <v>ZJY</v>
      </c>
      <c r="AM383" s="118" t="str">
        <f>IF(BS_CONTROLE[[#This Row],[Entre - Estações]]=0, "-", BS_CONTROLE[[#This Row],[Entre - Estações]])</f>
        <v>ZQB-ZBV</v>
      </c>
      <c r="AN383" s="118" t="str">
        <f>IF(BS_CONTROLE[[#This Row],[SB]]=0, "-", BS_CONTROLE[[#This Row],[SB]])</f>
        <v>ZQBZBV</v>
      </c>
      <c r="AO383" s="118">
        <f>IF(BS_CONTROLE[[#This Row],[SUB]]=0, "-", BS_CONTROLE[[#This Row],[SUB]])</f>
        <v>66</v>
      </c>
      <c r="AP383" s="118">
        <f>BS_CONTROLE[[#This Row],[KM - Inicio]]</f>
        <v>52</v>
      </c>
      <c r="AQ383" s="118">
        <f>BS_CONTROLE[[#This Row],[KM - Inicio]]</f>
        <v>52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T3010" sqref="T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1898</v>
      </c>
      <c r="V1" s="293"/>
      <c r="W1" s="293"/>
    </row>
    <row r="2" spans="1:23" s="92" customFormat="1">
      <c r="A2" s="95" t="s">
        <v>1899</v>
      </c>
      <c r="B2" s="95" t="s">
        <v>1900</v>
      </c>
      <c r="C2" s="95" t="s">
        <v>511</v>
      </c>
      <c r="D2" s="96" t="s">
        <v>1063</v>
      </c>
      <c r="E2" s="96" t="s">
        <v>1064</v>
      </c>
      <c r="F2" s="96" t="s">
        <v>1901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1902</v>
      </c>
      <c r="T2" s="99" t="s">
        <v>1066</v>
      </c>
      <c r="U2" s="173">
        <f ca="1">TODAY()-1</f>
        <v>45954</v>
      </c>
      <c r="V2" s="173">
        <f ca="1">U2-1</f>
        <v>45953</v>
      </c>
      <c r="W2" s="173">
        <f ca="1">V2-1</f>
        <v>45952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1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1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1</v>
      </c>
      <c r="W27" s="172" t="str">
        <f ca="1">_xlfn.XLOOKUP(G27&amp;$W$2,BS_CONTROLE[CHAVE],BS_CONTROLE[Quantidade_11],"-")</f>
        <v>-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>
        <f ca="1">_xlfn.XLOOKUP(G30&amp;$U$2,BS_CONTROLE[CHAVE],BS_CONTROLE[Quantidade_11],"-")</f>
        <v>40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1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1</v>
      </c>
      <c r="W47" s="172" t="str">
        <f ca="1">_xlfn.XLOOKUP(G47&amp;$W$2,BS_CONTROLE[CHAVE],BS_CONTROLE[Quantidade_11],"-")</f>
        <v>-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66</v>
      </c>
      <c r="V50" s="172">
        <f ca="1">_xlfn.XLOOKUP(G50&amp;$V$2,BS_CONTROLE[CHAVE],BS_CONTROLE[Quantidade_11],"-")</f>
        <v>62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1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1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>
        <f ca="1">_xlfn.XLOOKUP(G64&amp;$U$2,BS_CONTROLE[CHAVE],BS_CONTROLE[Quantidade_11],"-")</f>
        <v>40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1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1</v>
      </c>
      <c r="W79" s="172" t="str">
        <f ca="1">_xlfn.XLOOKUP(G79&amp;$W$2,BS_CONTROLE[CHAVE],BS_CONTROLE[Quantidade_11],"-")</f>
        <v>-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1</v>
      </c>
      <c r="W80" s="172" t="str">
        <f ca="1">_xlfn.XLOOKUP(G80&amp;$W$2,BS_CONTROLE[CHAVE],BS_CONTROLE[Quantidade_11],"-")</f>
        <v>-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1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>
        <f ca="1">_xlfn.XLOOKUP(G98&amp;$U$2,BS_CONTROLE[CHAVE],BS_CONTROLE[Quantidade_11],"-")</f>
        <v>40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1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1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1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1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>
        <f ca="1">_xlfn.XLOOKUP(G140&amp;$U$2,BS_CONTROLE[CHAVE],BS_CONTROLE[Quantidade_11],"-")</f>
        <v>40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1</v>
      </c>
      <c r="W142" s="172" t="str">
        <f ca="1">_xlfn.XLOOKUP(G142&amp;$W$2,BS_CONTROLE[CHAVE],BS_CONTROLE[Quantidade_11],"-")</f>
        <v>-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1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1</v>
      </c>
      <c r="W154" s="172" t="str">
        <f ca="1">_xlfn.XLOOKUP(G154&amp;$W$2,BS_CONTROLE[CHAVE],BS_CONTROLE[Quantidade_11],"-")</f>
        <v>-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>
        <f ca="1">_xlfn.XLOOKUP(G157&amp;$U$2,BS_CONTROLE[CHAVE],BS_CONTROLE[Quantidade_11],"-")</f>
        <v>40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324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1</v>
      </c>
      <c r="W180" s="172" t="str">
        <f ca="1">_xlfn.XLOOKUP(G180&amp;$W$2,BS_CONTROLE[CHAVE],BS_CONTROLE[Quantidade_11],"-")</f>
        <v>-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1</v>
      </c>
      <c r="W181" s="172" t="str">
        <f ca="1">_xlfn.XLOOKUP(G181&amp;$W$2,BS_CONTROLE[CHAVE],BS_CONTROLE[Quantidade_11],"-")</f>
        <v>-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1</v>
      </c>
      <c r="W182" s="172" t="str">
        <f ca="1">_xlfn.XLOOKUP(G182&amp;$W$2,BS_CONTROLE[CHAVE],BS_CONTROLE[Quantidade_11],"-")</f>
        <v>-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1</v>
      </c>
      <c r="W183" s="172" t="str">
        <f ca="1">_xlfn.XLOOKUP(G183&amp;$W$2,BS_CONTROLE[CHAVE],BS_CONTROLE[Quantidade_11],"-")</f>
        <v>-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1</v>
      </c>
      <c r="W184" s="172" t="str">
        <f ca="1">_xlfn.XLOOKUP(G184&amp;$W$2,BS_CONTROLE[CHAVE],BS_CONTROLE[Quantidade_11],"-")</f>
        <v>-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66</v>
      </c>
      <c r="V186" s="172">
        <f ca="1">_xlfn.XLOOKUP(G186&amp;$V$2,BS_CONTROLE[CHAVE],BS_CONTROLE[Quantidade_11],"-")</f>
        <v>62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>
        <f ca="1">_xlfn.XLOOKUP(G187&amp;$U$2,BS_CONTROLE[CHAVE],BS_CONTROLE[Quantidade_11],"-")</f>
        <v>40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>
        <f ca="1">_xlfn.XLOOKUP(G188&amp;$U$2,BS_CONTROLE[CHAVE],BS_CONTROLE[Quantidade_11],"-")</f>
        <v>40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1</v>
      </c>
      <c r="W189" s="172" t="str">
        <f ca="1">_xlfn.XLOOKUP(G189&amp;$W$2,BS_CONTROLE[CHAVE],BS_CONTROLE[Quantidade_11],"-")</f>
        <v>-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>
        <f ca="1">_xlfn.XLOOKUP(G193&amp;$U$2,BS_CONTROLE[CHAVE],BS_CONTROLE[Quantidade_11],"-")</f>
        <v>1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>
        <f ca="1">_xlfn.XLOOKUP(G194&amp;$U$2,BS_CONTROLE[CHAVE],BS_CONTROLE[Quantidade_11],"-")</f>
        <v>1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1</v>
      </c>
      <c r="W202" s="172" t="str">
        <f ca="1">_xlfn.XLOOKUP(G202&amp;$W$2,BS_CONTROLE[CHAVE],BS_CONTROLE[Quantidade_11],"-")</f>
        <v>-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1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>
        <f ca="1">_xlfn.XLOOKUP(G209&amp;$U$2,BS_CONTROLE[CHAVE],BS_CONTROLE[Quantidade_11],"-")</f>
        <v>1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324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>
        <f ca="1">_xlfn.XLOOKUP(G216&amp;$U$2,BS_CONTROLE[CHAVE],BS_CONTROLE[Quantidade_11],"-")</f>
        <v>1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1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324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>
        <f ca="1">_xlfn.XLOOKUP(G236&amp;$U$2,BS_CONTROLE[CHAVE],BS_CONTROLE[Quantidade_11],"-")</f>
        <v>1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1</v>
      </c>
      <c r="W240" s="172" t="str">
        <f ca="1">_xlfn.XLOOKUP(G240&amp;$W$2,BS_CONTROLE[CHAVE],BS_CONTROLE[Quantidade_11],"-")</f>
        <v>-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1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>
        <f ca="1">_xlfn.XLOOKUP(G246&amp;$V$2,BS_CONTROLE[CHAVE],BS_CONTROLE[Quantidade_11],"-")</f>
        <v>0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>
        <f ca="1">_xlfn.XLOOKUP(G248&amp;$U$2,BS_CONTROLE[CHAVE],BS_CONTROLE[Quantidade_11],"-")</f>
        <v>1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1</v>
      </c>
      <c r="W249" s="172" t="str">
        <f ca="1">_xlfn.XLOOKUP(G249&amp;$W$2,BS_CONTROLE[CHAVE],BS_CONTROLE[Quantidade_11],"-")</f>
        <v>-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>
        <f ca="1">_xlfn.XLOOKUP(G251&amp;$U$2,BS_CONTROLE[CHAVE],BS_CONTROLE[Quantidade_11],"-")</f>
        <v>1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2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1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1</v>
      </c>
      <c r="W254" s="172" t="str">
        <f ca="1">_xlfn.XLOOKUP(G254&amp;$W$2,BS_CONTROLE[CHAVE],BS_CONTROLE[Quantidade_11],"-")</f>
        <v>-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1</v>
      </c>
      <c r="W261" s="172" t="str">
        <f ca="1">_xlfn.XLOOKUP(G261&amp;$W$2,BS_CONTROLE[CHAVE],BS_CONTROLE[Quantidade_11],"-")</f>
        <v>-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2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1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324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1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2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1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>
        <f ca="1">_xlfn.XLOOKUP(G289&amp;$U$2,BS_CONTROLE[CHAVE],BS_CONTROLE[Quantidade_11],"-")</f>
        <v>1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66</v>
      </c>
      <c r="V294" s="172">
        <f ca="1">_xlfn.XLOOKUP(G294&amp;$V$2,BS_CONTROLE[CHAVE],BS_CONTROLE[Quantidade_11],"-")</f>
        <v>62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1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2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1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66</v>
      </c>
      <c r="V311" s="172">
        <f ca="1">_xlfn.XLOOKUP(G311&amp;$V$2,BS_CONTROLE[CHAVE],BS_CONTROLE[Quantidade_11],"-")</f>
        <v>62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>
        <f ca="1">_xlfn.XLOOKUP(G313&amp;$V$2,BS_CONTROLE[CHAVE],BS_CONTROLE[Quantidade_11],"-")</f>
        <v>0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1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2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1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1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324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66</v>
      </c>
      <c r="V323" s="172">
        <f ca="1">_xlfn.XLOOKUP(G323&amp;$V$2,BS_CONTROLE[CHAVE],BS_CONTROLE[Quantidade_11],"-")</f>
        <v>62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1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>
        <f ca="1">_xlfn.XLOOKUP(G329&amp;$V$2,BS_CONTROLE[CHAVE],BS_CONTROLE[Quantidade_11],"-")</f>
        <v>0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>
        <f ca="1">_xlfn.XLOOKUP(G331&amp;$U$2,BS_CONTROLE[CHAVE],BS_CONTROLE[Quantidade_11],"-")</f>
        <v>1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>
        <f ca="1">_xlfn.XLOOKUP(G338&amp;$U$2,BS_CONTROLE[CHAVE],BS_CONTROLE[Quantidade_11],"-")</f>
        <v>1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2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1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>
        <f ca="1">_xlfn.XLOOKUP(G340&amp;$U$2,BS_CONTROLE[CHAVE],BS_CONTROLE[Quantidade_11],"-")</f>
        <v>40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0</v>
      </c>
    </row>
    <row r="345" spans="1:23" s="100" customFormat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1</v>
      </c>
      <c r="W345" s="172" t="str">
        <f ca="1">_xlfn.XLOOKUP(G345&amp;$W$2,BS_CONTROLE[CHAVE],BS_CONTROLE[Quantidade_11],"-")</f>
        <v>-</v>
      </c>
    </row>
    <row r="346" spans="1:23" s="100" customFormat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1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2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1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*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1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ZBV-ZTI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ZLI</v>
      </c>
      <c r="J356" s="183" t="str">
        <f>IF(SP_NORTE!I359="","*",SP_NORTE!I359)</f>
        <v>ZBV</v>
      </c>
      <c r="K356" s="174" t="str">
        <f>IF(SP_NORTE!M359="","*",SP_NORTE!M359)</f>
        <v>ZLI-ZBV</v>
      </c>
      <c r="L356" s="174" t="str">
        <f>IF(SP_NORTE!N359="","*",SP_NORTE!N359)</f>
        <v>ZLIZBV</v>
      </c>
      <c r="M356" s="175">
        <f>IF(SP_NORTE!J359="","*",SP_NORTE!J359)</f>
        <v>70</v>
      </c>
      <c r="N356" s="182">
        <f>IF(SP_NORTE!K359="","*",SP_NORTE!K359)</f>
        <v>104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*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ZBV-ZTI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ZTT</v>
      </c>
      <c r="J358" s="183" t="str">
        <f>IF(SP_NORTE!I361="","*",SP_NORTE!I361)</f>
        <v>ZBV</v>
      </c>
      <c r="K358" s="174" t="str">
        <f>IF(SP_NORTE!M361="","*",SP_NORTE!M361)</f>
        <v>ZTT-ZBV</v>
      </c>
      <c r="L358" s="174" t="str">
        <f>IF(SP_NORTE!N361="","*",SP_NORTE!N361)</f>
        <v>ZTTZBV</v>
      </c>
      <c r="M358" s="175">
        <f>IF(SP_NORTE!J361="","*",SP_NORTE!J361)</f>
        <v>70</v>
      </c>
      <c r="N358" s="182">
        <f>IF(SP_NORTE!K361="","*",SP_NORTE!K361)</f>
        <v>97</v>
      </c>
      <c r="O358" s="182">
        <f>IF(SP_NORTE!L361="","*",SP_NORTE!L361)</f>
        <v>52</v>
      </c>
      <c r="P358" s="181">
        <f>IF(SP_NORTE!O361="","*",SP_NORTE!O361)</f>
        <v>0.375</v>
      </c>
      <c r="Q358" s="181">
        <f>IF(SP_NORTE!P361="","*",SP_NORTE!P361)</f>
        <v>4.1666666666666664E-2</v>
      </c>
      <c r="R358" s="183" t="str">
        <f>IF(SP_NORTE!Q361="","*",CONCATENATE(SP_NORTE!Q361," ",SP_NORTE!R361))</f>
        <v>45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 t="str">
        <f ca="1">_xlfn.XLOOKUP(G364&amp;$U$2,BS_CONTROLE[CHAVE],BS_CONTROLE[Quantidade_11],"-")</f>
        <v>-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0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1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>
        <f ca="1">_xlfn.XLOOKUP(G375&amp;$U$2,BS_CONTROLE[CHAVE],BS_CONTROLE[Quantidade_11],"-")</f>
        <v>40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2</v>
      </c>
      <c r="V379" s="172">
        <f ca="1">_xlfn.XLOOKUP(G379&amp;$V$2,BS_CONTROLE[CHAVE],BS_CONTROLE[Quantidade_11],"-")</f>
        <v>0</v>
      </c>
      <c r="W379" s="172">
        <f ca="1">_xlfn.XLOOKUP(G379&amp;$W$2,BS_CONTROLE[CHAVE],BS_CONTROLE[Quantidade_11],"-")</f>
        <v>1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ZBV</v>
      </c>
      <c r="J380" s="183" t="str">
        <f>IF(SP_NORTE!I383="","*",SP_NORTE!I383)</f>
        <v>ZJY</v>
      </c>
      <c r="K380" s="174" t="str">
        <f>IF(SP_NORTE!M383="","*",SP_NORTE!M383)</f>
        <v>ZQB-ZBV</v>
      </c>
      <c r="L380" s="174" t="str">
        <f>IF(SP_NORTE!N383="","*",SP_NORTE!N383)</f>
        <v>ZQBZBV</v>
      </c>
      <c r="M380" s="175">
        <f>IF(SP_NORTE!J383="","*",SP_NORTE!J383)</f>
        <v>66</v>
      </c>
      <c r="N380" s="182">
        <f>IF(SP_NORTE!K383="","*",SP_NORTE!K383)</f>
        <v>52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47" sqref="A347:P35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1904</v>
      </c>
      <c r="D5" s="295"/>
      <c r="E5" s="295"/>
      <c r="F5" s="295"/>
      <c r="G5" s="295"/>
      <c r="H5" s="295"/>
      <c r="I5" s="295"/>
      <c r="J5" s="296"/>
      <c r="K5" s="297" t="s">
        <v>1905</v>
      </c>
      <c r="L5" s="298"/>
      <c r="M5" s="298"/>
      <c r="N5" s="298"/>
      <c r="O5" s="299" t="s">
        <v>1906</v>
      </c>
      <c r="P5" s="300"/>
    </row>
    <row r="6" spans="1:16" s="82" customFormat="1" ht="15" customHeight="1">
      <c r="A6" s="74" t="s">
        <v>1901</v>
      </c>
      <c r="B6" s="83" t="s">
        <v>1900</v>
      </c>
      <c r="C6" s="84" t="s">
        <v>1063</v>
      </c>
      <c r="D6" s="85" t="s">
        <v>1064</v>
      </c>
      <c r="E6" s="84" t="s">
        <v>1907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1908</v>
      </c>
      <c r="M6" s="88" t="s">
        <v>710</v>
      </c>
      <c r="N6" s="89" t="s">
        <v>1058</v>
      </c>
      <c r="O6" s="225" t="s">
        <v>1101</v>
      </c>
      <c r="P6" s="150" t="s">
        <v>1909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aguardando previsão de faixa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Aguardando solicitar MC1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Aguardando solicitar MC1</v>
      </c>
    </row>
    <row r="352" spans="1:16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1910</v>
      </c>
    </row>
    <row r="353" spans="1:16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1</v>
      </c>
      <c r="P353" s="185" t="s">
        <v>1867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em preparação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em preparação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ZBV-ZTI</v>
      </c>
      <c r="E358" s="91" t="str">
        <f>IF(SP_NORTE!D359="","*",SP_NORTE!D359)</f>
        <v>V88</v>
      </c>
      <c r="F358" s="91" t="str">
        <f>IF(SP_NORTE!H359="","*",SP_NORTE!H359)</f>
        <v>ZLI</v>
      </c>
      <c r="G358" s="91" t="str">
        <f>IF(SP_NORTE!M359="","*",SP_NORTE!M359)</f>
        <v>ZLI-ZBV</v>
      </c>
      <c r="H358" s="130">
        <f>IF(SP_NORTE!K359="","*",SP_NORTE!K359)</f>
        <v>104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ZLI</v>
      </c>
      <c r="L358" s="91" t="str">
        <f>IF(SP_NORTE!AM359="","*",SP_NORTE!AM359)</f>
        <v>ZLI-ZBV</v>
      </c>
      <c r="M358" s="91">
        <f>IF(SP_NORTE!AP359="","*",SP_NORTE!AP359)</f>
        <v>104</v>
      </c>
      <c r="N358" s="91" t="str">
        <f>IF(SP_NORTE!AM359="","*",SP_NORTE!AM359)</f>
        <v>ZLI-ZBV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ZBV-ZTI</v>
      </c>
      <c r="E360" s="91" t="str">
        <f>IF(SP_NORTE!D361="","*",SP_NORTE!D361)</f>
        <v>V97</v>
      </c>
      <c r="F360" s="91" t="str">
        <f>IF(SP_NORTE!H361="","*",SP_NORTE!H361)</f>
        <v>ZTT</v>
      </c>
      <c r="G360" s="91" t="str">
        <f>IF(SP_NORTE!M361="","*",SP_NORTE!M361)</f>
        <v>ZTT-ZBV</v>
      </c>
      <c r="H360" s="130">
        <f>IF(SP_NORTE!K361="","*",SP_NORTE!K361)</f>
        <v>97</v>
      </c>
      <c r="I360" s="127">
        <f>IF(SP_NORTE!O361="","*",SP_NORTE!O361)</f>
        <v>0.375</v>
      </c>
      <c r="J360" s="127">
        <f>IF(SP_NORTE!P361="","*",SP_NORTE!P361)</f>
        <v>4.1666666666666664E-2</v>
      </c>
      <c r="K360" s="91" t="str">
        <f>IF(SP_NORTE!AK361="","*",SP_NORTE!AK361)</f>
        <v>ZTT</v>
      </c>
      <c r="L360" s="91" t="str">
        <f>IF(SP_NORTE!AM361="","*",SP_NORTE!AM361)</f>
        <v>ZTT-ZBV</v>
      </c>
      <c r="M360" s="91">
        <f>IF(SP_NORTE!AP361="","*",SP_NORTE!AP361)</f>
        <v>97</v>
      </c>
      <c r="N360" s="91" t="str">
        <f>IF(SP_NORTE!AM361="","*",SP_NORTE!AM361)</f>
        <v>ZTT-ZBV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ZBV</v>
      </c>
      <c r="G378" s="91" t="str">
        <f>IF(SP_NORTE!M383="","*",SP_NORTE!M383)</f>
        <v>ZQB-ZBV</v>
      </c>
      <c r="H378" s="130">
        <f>IF(SP_NORTE!K383="","*",SP_NORTE!K383)</f>
        <v>52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ZBV</v>
      </c>
      <c r="L378" s="91" t="str">
        <f>IF(SP_NORTE!AM383="","*",SP_NORTE!AM383)</f>
        <v>ZQB-ZBV</v>
      </c>
      <c r="M378" s="91">
        <f>IF(SP_NORTE!AP383="","*",SP_NORTE!AP383)</f>
        <v>52</v>
      </c>
      <c r="N378" s="91" t="str">
        <f>IF(SP_NORTE!AM383="","*",SP_NORTE!AM383)</f>
        <v>ZQB-ZBV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1911</v>
      </c>
      <c r="C2" s="135" t="s">
        <v>1048</v>
      </c>
      <c r="D2" s="84" t="s">
        <v>1050</v>
      </c>
      <c r="E2" s="84" t="s">
        <v>1912</v>
      </c>
      <c r="F2" s="112" t="s">
        <v>1913</v>
      </c>
      <c r="G2" s="84" t="s">
        <v>1914</v>
      </c>
      <c r="H2" s="84" t="s">
        <v>1915</v>
      </c>
      <c r="I2" s="84" t="s">
        <v>1916</v>
      </c>
      <c r="J2" s="84" t="s">
        <v>1917</v>
      </c>
      <c r="K2" s="86" t="s">
        <v>1918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ZLI</v>
      </c>
      <c r="F322" s="113" t="str">
        <f>IF(SP_NORTE!M359="","*",SP_NORTE!M359)</f>
        <v>ZLI-ZBV</v>
      </c>
      <c r="G322" s="108" t="str">
        <f>IF(SP_NORTE!I359="","*",SP_NORTE!I359)</f>
        <v>ZBV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ZTT</v>
      </c>
      <c r="F324" s="113" t="str">
        <f>IF(SP_NORTE!M361="","*",SP_NORTE!M361)</f>
        <v>ZTT-ZBV</v>
      </c>
      <c r="G324" s="108" t="str">
        <f>IF(SP_NORTE!I361="","*",SP_NORTE!I361)</f>
        <v>ZBV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ZBV</v>
      </c>
      <c r="F342" s="113" t="str">
        <f>IF(SP_NORTE!M383="","*",SP_NORTE!M383)</f>
        <v>ZQB-ZBV</v>
      </c>
      <c r="G342" s="108" t="str">
        <f>IF(SP_NORTE!I383="","*",SP_NORTE!I383)</f>
        <v>ZJY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2025-10-25T14:02:42Z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