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827" documentId="8_{B6337239-1A00-434D-AAD0-422EA1FEB5AE}" xr6:coauthVersionLast="47" xr6:coauthVersionMax="47" xr10:uidLastSave="{4791D3EF-8166-4515-A794-99717686E83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213" i="1" l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51" i="1" l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<sst xmlns="http://schemas.openxmlformats.org/spreadsheetml/2006/main" count="6054" uniqueCount="1629">
  <si>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</si>
  <si>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</si>
  <si>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</si>
  <si>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</si>
  <si>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</si>
  <si>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</si>
  <si>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</si>
  <si>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</si>
  <si>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</si>
  <si>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</si>
  <si>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</si>
  <si>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</si>
  <si>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</si>
  <si>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</si>
  <si>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</si>
  <si>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</si>
  <si>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</si>
  <si>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</si>
  <si>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</si>
  <si>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</si>
  <si>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</si>
  <si>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</si>
  <si>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</si>
  <si>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</si>
  <si>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</si>
  <si>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</si>
  <si>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</si>
  <si>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</si>
  <si>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</si>
  <si>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</si>
  <si>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</si>
  <si>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</si>
  <si>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</si>
  <si>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</si>
  <si>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</si>
  <si>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</si>
  <si>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</si>
  <si>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</si>
  <si>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</si>
  <si>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</si>
  <si>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</si>
  <si>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</si>
  <si>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</si>
  <si>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</si>
  <si>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</si>
  <si>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</si>
  <si>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</si>
  <si>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</si>
  <si>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</si>
  <si>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</si>
  <si>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</si>
  <si>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</si>
  <si>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</si>
  <si>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</si>
  <si>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</si>
  <si>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</si>
  <si>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</si>
  <si>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</si>
  <si>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</si>
  <si>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</si>
  <si>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</si>
  <si>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</si>
  <si>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</si>
  <si>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</si>
  <si>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</si>
  <si>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</si>
  <si>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</si>
  <si>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</si>
  <si>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</si>
  <si>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</si>
  <si>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</si>
  <si>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</si>
  <si>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</si>
  <si>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</si>
  <si>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</si>
  <si>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</si>
  <si>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</si>
  <si>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</si>
  <si>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</si>
  <si>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</si>
  <si>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</si>
  <si>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</si>
  <si>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</si>
  <si>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</si>
  <si>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</si>
  <si>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</si>
  <si>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</si>
  <si>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</si>
  <si>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</si>
  <si>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</si>
  <si>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</si>
  <si>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</si>
  <si>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</si>
  <si>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</si>
  <si>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</si>
  <si>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</si>
  <si>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</si>
  <si>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</si>
  <si>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</si>
  <si>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</si>
  <si>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</si>
  <si>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</si>
  <si>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</si>
  <si>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</si>
  <si>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</si>
  <si>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</si>
  <si>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</si>
  <si>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</si>
  <si>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</si>
  <si>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</si>
  <si>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</si>
  <si>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</si>
  <si>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</si>
  <si>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</si>
  <si>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</si>
  <si>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</si>
  <si>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</si>
  <si>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</si>
  <si>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</si>
  <si>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</si>
  <si>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</si>
  <si>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</si>
  <si>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</si>
  <si>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</si>
  <si>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</si>
  <si>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</si>
  <si>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</si>
  <si>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</si>
  <si>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</si>
  <si>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</si>
  <si>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</si>
  <si>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</si>
  <si>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</si>
  <si>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</si>
  <si>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</si>
  <si>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</si>
  <si>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</si>
  <si>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</si>
  <si>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</si>
  <si>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</si>
  <si>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</si>
  <si>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</si>
  <si>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</si>
  <si>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</si>
  <si>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</si>
  <si>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</si>
  <si>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</si>
  <si>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</si>
  <si>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</si>
  <si>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</si>
  <si>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</si>
  <si>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</si>
  <si>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</si>
  <si>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</si>
  <si>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</si>
  <si>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</si>
  <si>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</si>
  <si>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</si>
  <si>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</si>
  <si>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</si>
  <si>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</si>
  <si>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</si>
  <si>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</si>
  <si>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</si>
  <si>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</si>
  <si>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</si>
  <si>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</si>
  <si>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</si>
  <si>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</si>
  <si>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</si>
  <si>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</si>
  <si>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</si>
  <si>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</si>
  <si>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</si>
  <si>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</si>
  <si>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</si>
  <si>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</si>
  <si>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</si>
  <si>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</si>
  <si>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</si>
  <si>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</si>
  <si>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</si>
  <si>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</si>
  <si>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</si>
  <si>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</si>
  <si>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</si>
  <si>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</si>
  <si>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</si>
  <si>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</si>
  <si>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</si>
  <si>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</si>
  <si>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</si>
  <si>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</si>
  <si>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</si>
  <si>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</si>
  <si>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</si>
  <si>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</si>
  <si>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</si>
  <si>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</si>
  <si>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</si>
  <si>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</si>
  <si>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</si>
  <si>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</si>
  <si>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</si>
  <si>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</si>
  <si>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</si>
  <si>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</si>
  <si>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</si>
  <si>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</si>
  <si>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</si>
  <si>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</si>
  <si>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</si>
  <si>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</si>
  <si>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</si>
  <si>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</si>
  <si>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</si>
  <si>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</si>
  <si>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</si>
  <si>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</si>
  <si>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</si>
  <si>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</si>
  <si>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</si>
  <si>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</si>
  <si>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</si>
  <si>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</si>
  <si>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</si>
  <si>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</si>
  <si>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</si>
  <si>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</si>
  <si>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</si>
  <si>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</si>
  <si>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</si>
  <si>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</si>
  <si>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</si>
  <si>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</si>
  <si>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</si>
  <si>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</si>
  <si>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</si>
  <si>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</si>
  <si>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</si>
  <si>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</si>
  <si>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</si>
  <si>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</si>
  <si>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</si>
  <si>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</si>
  <si>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</si>
  <si>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</si>
  <si>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</si>
  <si>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</si>
  <si>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</si>
  <si>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</si>
  <si>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</si>
  <si>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</si>
  <si>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</si>
  <si>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</si>
  <si>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</si>
  <si>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</si>
  <si>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</si>
  <si>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</si>
  <si>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</si>
  <si>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</si>
  <si>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</si>
  <si>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</si>
  <si>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</si>
  <si>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</si>
  <si>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</si>
  <si>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</si>
  <si>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</si>
  <si>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</si>
  <si>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</si>
  <si>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</si>
  <si>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</si>
  <si>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</si>
  <si>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</si>
  <si>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</si>
  <si>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</si>
  <si>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</si>
  <si>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</si>
  <si>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</si>
  <si>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</si>
  <si>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</si>
  <si>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</si>
  <si>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</si>
  <si>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</si>
  <si>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</si>
  <si>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</si>
  <si>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</si>
  <si>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</si>
  <si>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</si>
  <si>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</si>
  <si>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</si>
  <si>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</si>
  <si>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</si>
  <si>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</si>
  <si>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</si>
  <si>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</si>
  <si>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</si>
  <si>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</si>
  <si>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</si>
  <si>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</si>
  <si>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</si>
  <si>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</si>
  <si>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</si>
  <si>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</si>
  <si>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</si>
  <si>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</si>
  <si>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</si>
  <si>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</si>
  <si>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</si>
  <si>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</si>
  <si>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</si>
  <si>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</si>
  <si>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</si>
  <si>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</si>
  <si>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</si>
  <si>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</si>
  <si>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</si>
  <si>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</si>
  <si>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</si>
  <si>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</si>
  <si>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</si>
  <si>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</si>
  <si>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</si>
  <si>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</si>
  <si>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</si>
  <si>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</si>
  <si>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</si>
  <si>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</si>
  <si>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</si>
  <si>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</si>
  <si>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</si>
  <si>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</si>
  <si>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</si>
  <si>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</si>
  <si>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</si>
  <si>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</si>
  <si>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</si>
  <si>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</si>
  <si>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</si>
  <si>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</si>
  <si>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</si>
  <si>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</si>
  <si>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</si>
  <si>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</si>
  <si>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</si>
  <si>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</si>
  <si>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</si>
  <si>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</si>
  <si>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</si>
  <si>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</si>
  <si>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</si>
  <si>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</si>
  <si>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</si>
  <si>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</si>
  <si>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</si>
  <si>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</si>
  <si>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</si>
  <si>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</si>
  <si>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</si>
  <si>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</si>
  <si>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</si>
  <si>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</si>
  <si>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</si>
  <si>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</si>
  <si>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</si>
  <si>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</si>
  <si>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</si>
  <si>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</si>
  <si>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</si>
  <si>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</si>
  <si>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</si>
  <si>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</si>
  <si>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</si>
  <si>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</si>
  <si>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</si>
  <si>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</si>
  <si>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</si>
  <si>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</si>
  <si>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</si>
  <si>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</si>
  <si>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</si>
  <si>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</si>
  <si>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</si>
  <si>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</si>
  <si>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</si>
  <si>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</si>
  <si>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</si>
  <si>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</si>
  <si>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</si>
  <si>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</si>
  <si>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</si>
  <si>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</si>
  <si>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</si>
  <si>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</si>
  <si>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</si>
  <si>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</si>
  <si>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</si>
  <si>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</si>
  <si>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</si>
  <si>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</si>
  <si>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</si>
  <si>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</si>
  <si>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</si>
  <si>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</si>
  <si>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</si>
  <si>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</si>
  <si>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</si>
  <si>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</si>
  <si>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</si>
  <si>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</si>
  <si>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</si>
  <si>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</si>
  <si>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</si>
  <si>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</si>
  <si>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</si>
  <si>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</si>
  <si>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</si>
  <si>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</si>
  <si>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</si>
  <si>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</si>
  <si>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</si>
  <si>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</si>
  <si>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</si>
  <si>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</si>
  <si>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</si>
  <si>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</si>
  <si>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</si>
  <si>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</si>
  <si>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</si>
  <si>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</si>
  <si>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</si>
  <si>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</si>
  <si>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</si>
  <si>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</si>
  <si>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</si>
  <si>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</si>
  <si>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</si>
  <si>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</si>
  <si>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</si>
  <si>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</si>
  <si>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</si>
  <si>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</si>
  <si>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</si>
  <si>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</si>
  <si>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</si>
  <si>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</si>
  <si>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</si>
  <si>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</si>
  <si>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</si>
  <si>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</si>
  <si>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</si>
  <si>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</si>
  <si>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</si>
  <si>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</si>
  <si>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</si>
  <si>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</si>
  <si>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</si>
  <si>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</si>
  <si>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</si>
  <si>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</si>
  <si>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</si>
  <si>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</si>
  <si>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</si>
  <si>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</si>
  <si>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</si>
  <si>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</si>
  <si>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</si>
  <si>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</si>
  <si>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</si>
  <si>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</si>
  <si>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</si>
  <si>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</si>
  <si>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</si>
  <si>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</si>
  <si>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</si>
  <si>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</si>
  <si>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</si>
  <si>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</si>
  <si>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</si>
  <si>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</si>
  <si>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</si>
  <si>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</si>
  <si>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</si>
  <si>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</si>
  <si>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</si>
  <si>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</si>
  <si>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</si>
  <si>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</si>
  <si>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</si>
  <si>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</si>
  <si>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</si>
  <si>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</si>
  <si>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</si>
  <si>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</si>
  <si>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</si>
  <si>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</si>
  <si>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</si>
  <si>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</si>
  <si>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</si>
  <si>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</si>
  <si>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</si>
  <si>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</si>
  <si>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</si>
  <si>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</si>
  <si>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</si>
  <si>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</si>
  <si>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</si>
  <si>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</si>
  <si>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</si>
  <si>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</si>
  <si>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</si>
  <si>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</si>
  <si>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</si>
  <si>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</si>
  <si>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</si>
  <si>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</si>
  <si>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</si>
  <si>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</si>
  <si>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</si>
  <si>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</si>
  <si>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</si>
  <si>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</si>
  <si>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</si>
  <si>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</si>
  <si>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</si>
  <si>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</si>
  <si>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</si>
  <si>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</si>
  <si>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</si>
  <si>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</si>
  <si>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</si>
  <si>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</si>
  <si>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</si>
  <si>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</si>
  <si>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</si>
  <si>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</si>
  <si>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</si>
  <si>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</si>
  <si>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</si>
  <si>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</si>
  <si>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</si>
  <si>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</si>
  <si>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</si>
  <si>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</si>
  <si>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</si>
  <si>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</si>
  <si>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</si>
  <si>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</si>
  <si>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</si>
  <si>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</si>
  <si>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</si>
  <si>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</si>
  <si>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</si>
  <si>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</si>
  <si>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</si>
  <si>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</si>
  <si>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</si>
  <si>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</si>
  <si>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</si>
  <si>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</si>
  <si>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</si>
  <si>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</si>
  <si>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</si>
  <si>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</si>
  <si>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</si>
  <si>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</si>
  <si>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</si>
  <si>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</si>
  <si>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</si>
  <si>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</si>
  <si>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</si>
  <si>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</si>
  <si>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</si>
  <si>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</si>
  <si>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</si>
  <si>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</si>
  <si>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</si>
  <si>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</si>
  <si>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</si>
  <si>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</si>
  <si>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</si>
  <si>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</si>
  <si>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</si>
  <si>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</si>
  <si>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</si>
  <si>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</si>
  <si>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</si>
  <si>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</si>
  <si>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</si>
  <si>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</si>
  <si>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</si>
  <si>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</si>
  <si>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</si>
  <si>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</si>
  <si>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</si>
  <si>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</si>
  <si>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</si>
  <si>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</si>
  <si>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</si>
  <si>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</si>
  <si>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</si>
  <si>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</si>
  <si>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</si>
  <si>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</si>
  <si>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</si>
  <si>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</si>
  <si>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</si>
  <si>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</si>
  <si>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</si>
  <si>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</si>
  <si>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</si>
  <si>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</si>
  <si>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</si>
  <si>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</si>
  <si>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</si>
  <si>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</si>
  <si>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</si>
  <si>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</si>
  <si>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</si>
  <si>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</si>
  <si>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</si>
  <si>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</si>
  <si>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</si>
  <si>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</si>
  <si>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</si>
  <si>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</si>
  <si>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</si>
  <si>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</si>
  <si>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</si>
  <si>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</si>
  <si>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</si>
  <si>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</si>
  <si>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</si>
  <si>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</si>
  <si>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</si>
  <si>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</si>
  <si>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</si>
  <si>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</si>
  <si>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</si>
  <si>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</si>
  <si>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</si>
  <si>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</si>
  <si>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</si>
  <si>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</si>
  <si>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</si>
  <si>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</si>
  <si>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</si>
  <si>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</si>
  <si>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</si>
  <si>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</si>
  <si>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</si>
  <si>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</si>
  <si>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</si>
  <si>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</si>
  <si>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</si>
  <si>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</si>
  <si>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</si>
  <si>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</si>
  <si>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</si>
  <si>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</si>
  <si>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</si>
  <si>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</si>
  <si>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</si>
  <si>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</si>
  <si>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</si>
  <si>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</si>
  <si>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</si>
  <si>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</si>
  <si>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</si>
  <si>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</si>
  <si>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</si>
  <si>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</si>
  <si>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</si>
  <si>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</si>
  <si>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</si>
  <si>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</si>
  <si>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</si>
  <si>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</si>
  <si>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</si>
  <si>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</si>
  <si>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</si>
  <si>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</si>
  <si>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</si>
  <si>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</si>
  <si>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</si>
  <si>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</si>
  <si>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</si>
  <si>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</si>
  <si>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</si>
  <si>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</si>
  <si>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</si>
  <si>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</si>
  <si>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</si>
  <si>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</si>
  <si>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</si>
  <si>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</si>
  <si>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</si>
  <si>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</si>
  <si>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</si>
  <si>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</si>
  <si>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</si>
  <si>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</si>
  <si>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</si>
  <si>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</si>
  <si>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</si>
  <si>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</si>
  <si>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</si>
  <si>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</si>
  <si>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</si>
  <si>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</si>
  <si>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</si>
  <si>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</si>
  <si>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</si>
  <si>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</si>
  <si>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</si>
  <si>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</si>
  <si>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</si>
  <si>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</si>
  <si>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</si>
  <si>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</si>
  <si>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</si>
  <si>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</si>
  <si>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</si>
  <si>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</si>
  <si>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</si>
  <si>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</si>
  <si>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</si>
  <si>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</si>
  <si>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</si>
  <si>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</si>
  <si>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</si>
  <si>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</si>
  <si>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</si>
  <si>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</si>
  <si>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</si>
  <si>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</si>
  <si>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</si>
  <si>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</si>
  <si>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</si>
  <si>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</si>
  <si>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</si>
  <si>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</si>
  <si>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</si>
  <si>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</si>
  <si>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</si>
  <si>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</si>
  <si>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</si>
  <si>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</si>
  <si>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</si>
  <si>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</si>
  <si>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</si>
  <si>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</si>
  <si>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</si>
  <si>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</si>
  <si>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</si>
  <si>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</si>
  <si>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</si>
  <si>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</si>
  <si>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</si>
  <si>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</si>
  <si>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</si>
  <si>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</si>
  <si>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</si>
  <si>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</si>
  <si>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</si>
  <si>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</si>
  <si>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</si>
  <si>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</si>
  <si>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</si>
  <si>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</si>
  <si>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</si>
  <si>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</si>
  <si>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</si>
  <si>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</si>
  <si>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</si>
  <si>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</si>
  <si>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</si>
  <si>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</si>
  <si>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</si>
  <si>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</si>
  <si>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</si>
  <si>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</si>
  <si>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</si>
  <si>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</si>
  <si>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</si>
  <si>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</si>
  <si>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</si>
  <si>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</si>
  <si>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</si>
  <si>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</si>
  <si>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</si>
  <si>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</si>
  <si>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</si>
  <si>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</si>
  <si>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</si>
  <si>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</si>
  <si>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</si>
  <si>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</si>
  <si>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</si>
  <si>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</si>
  <si>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</si>
  <si>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</si>
  <si>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</si>
  <si>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</si>
  <si>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</si>
  <si>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</si>
  <si>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</si>
  <si>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</si>
  <si>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</si>
  <si>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</si>
  <si>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</si>
  <si>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</si>
  <si>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</si>
  <si>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</si>
  <si>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</si>
  <si>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</si>
  <si>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</si>
  <si>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</si>
  <si>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</si>
  <si>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</si>
  <si>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</si>
  <si>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</si>
  <si>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</si>
  <si>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</si>
  <si>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</si>
  <si>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</si>
  <si>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</si>
  <si>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</si>
  <si>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</si>
  <si>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</si>
  <si>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</si>
  <si>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</si>
  <si>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</si>
  <si>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</si>
  <si>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</si>
  <si>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</si>
  <si>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</si>
  <si>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</si>
  <si>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</si>
  <si>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</si>
  <si>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</si>
  <si>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</si>
  <si>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</si>
  <si>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</si>
  <si>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</si>
  <si>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</si>
  <si>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</si>
  <si>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</si>
  <si>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</si>
  <si>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</si>
  <si>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</si>
  <si>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</si>
  <si>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</si>
  <si>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</si>
  <si>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</si>
  <si>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</si>
  <si>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</si>
  <si>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</si>
  <si>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</si>
  <si>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</si>
  <si>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</si>
  <si>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</si>
  <si>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</si>
  <si>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</si>
  <si>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</si>
  <si>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</si>
  <si>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</si>
  <si>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</si>
  <si>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</si>
  <si>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</si>
  <si>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</si>
  <si>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</si>
  <si>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</si>
  <si>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</si>
  <si>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</si>
  <si>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</si>
  <si>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</si>
  <si>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</si>
  <si>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</si>
  <si>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</si>
  <si>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</si>
  <si>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</si>
  <si>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</si>
  <si>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</si>
  <si>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</si>
  <si>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</si>
  <si>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</si>
  <si>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</si>
  <si>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</si>
  <si>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</si>
  <si>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</si>
  <si>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</si>
  <si>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</si>
  <si>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</si>
  <si>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</si>
  <si>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</si>
  <si>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</si>
  <si>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</si>
  <si>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</si>
  <si>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</si>
  <si>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</si>
  <si>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</si>
  <si>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</si>
  <si>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</si>
  <si>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</si>
  <si>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</si>
  <si>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</si>
  <si>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</si>
  <si>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</si>
  <si>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</si>
  <si>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</si>
  <si>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</si>
  <si>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</si>
  <si>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</si>
  <si>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</si>
  <si>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</si>
  <si>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</si>
  <si>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</si>
  <si>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</si>
  <si>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</si>
  <si>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</si>
  <si>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</si>
  <si>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</si>
  <si>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</si>
  <si>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</si>
  <si>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</si>
  <si>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</si>
  <si>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</si>
  <si>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</si>
  <si>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</si>
  <si>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</si>
  <si>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</si>
  <si>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</si>
  <si>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</si>
  <si>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</si>
  <si>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</si>
  <si>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</si>
  <si>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</si>
  <si>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</si>
  <si>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</si>
  <si>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</si>
  <si>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</si>
  <si>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</si>
  <si>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</si>
  <si>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</si>
  <si>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</si>
  <si>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</si>
  <si>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</si>
  <si>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</si>
  <si>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</si>
  <si>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</si>
  <si>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</si>
  <si>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</si>
  <si>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</si>
  <si>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</si>
  <si>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</si>
  <si>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</si>
  <si>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</si>
  <si>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</si>
  <si>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</si>
  <si>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</si>
  <si>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</si>
  <si>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</si>
  <si>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</si>
  <si>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</si>
  <si>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</si>
  <si>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</si>
  <si>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</si>
  <si>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</si>
  <si>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</si>
  <si>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</si>
  <si>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</si>
  <si>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</si>
  <si>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</si>
  <si>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</si>
  <si>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</si>
  <si>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</si>
  <si>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</si>
  <si>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</si>
  <si>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</si>
  <si>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</si>
  <si>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</si>
  <si>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</si>
  <si>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</si>
  <si>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</si>
  <si>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</si>
  <si>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</si>
  <si>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</si>
  <si>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</si>
  <si>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</si>
  <si>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</si>
  <si>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</si>
  <si>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</si>
  <si>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</si>
  <si>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</si>
  <si>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</si>
  <si>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</si>
  <si>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</si>
  <si>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</si>
  <si>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</si>
  <si>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</si>
  <si>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</si>
  <si>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</si>
  <si>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</si>
  <si>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</si>
  <si>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</si>
  <si>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</si>
  <si>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</si>
  <si>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</si>
  <si>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</si>
  <si>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</si>
  <si>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</si>
  <si>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</si>
  <si>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</si>
  <si>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</si>
  <si>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</si>
  <si>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</si>
  <si>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</si>
  <si>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</si>
  <si>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</si>
  <si>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</si>
  <si>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</si>
  <si>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</si>
  <si>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</si>
  <si>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</si>
  <si>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</si>
  <si>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</si>
  <si>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</si>
  <si>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</si>
  <si>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</si>
  <si>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</si>
  <si>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</si>
  <si>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</si>
  <si>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</si>
  <si>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</si>
  <si>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</si>
  <si>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</si>
  <si>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</si>
  <si>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</si>
  <si>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</si>
  <si>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</si>
  <si>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</si>
  <si>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</si>
  <si>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</si>
  <si>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</si>
  <si>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</si>
  <si>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</si>
  <si>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</si>
  <si>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</si>
  <si>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</si>
  <si>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</si>
  <si>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</si>
  <si>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</si>
  <si>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</si>
  <si>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</si>
  <si>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</si>
  <si>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</si>
  <si>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</si>
  <si>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</si>
  <si>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</si>
  <si>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</si>
  <si>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</si>
  <si>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</si>
  <si>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</si>
  <si>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</si>
  <si>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</si>
  <si>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</si>
  <si>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</si>
  <si>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</si>
  <si>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</si>
  <si>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</si>
  <si>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</si>
  <si>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</si>
  <si>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</si>
  <si>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</si>
  <si>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</si>
  <si>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</si>
  <si>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</si>
  <si>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</si>
  <si>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</si>
  <si>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</si>
  <si>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</si>
  <si>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</si>
  <si>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</si>
  <si>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</si>
  <si>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</si>
  <si>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</si>
  <si>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</si>
  <si>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</si>
  <si>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</si>
  <si>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</si>
  <si>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</si>
  <si>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</si>
  <si>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</si>
  <si>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</si>
  <si>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</si>
  <si>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</si>
  <si>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</si>
  <si>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</si>
  <si>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</si>
  <si>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</si>
  <si>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</si>
  <si>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</si>
  <si>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</si>
  <si>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</si>
  <si>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</si>
  <si>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</si>
  <si>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</si>
  <si>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</si>
  <si>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</si>
  <si>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</si>
  <si>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</si>
  <si>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</si>
  <si>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</si>
  <si>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</si>
  <si>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</si>
  <si>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</si>
  <si>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</si>
  <si>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</si>
  <si>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</si>
  <si>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</si>
  <si>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</si>
  <si>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</si>
  <si>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</si>
  <si>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</si>
  <si>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</si>
  <si>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</si>
  <si>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</si>
  <si>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</si>
  <si>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</si>
  <si>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</si>
  <si>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</si>
  <si>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</si>
  <si>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</si>
  <si>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</si>
  <si>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</si>
  <si>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</si>
  <si>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</si>
  <si>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</si>
  <si>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</si>
  <si>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</si>
  <si>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</si>
  <si>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</si>
  <si>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</si>
  <si>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</si>
  <si>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</si>
  <si>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</si>
  <si>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</si>
  <si>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</si>
  <si>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</si>
  <si>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</si>
  <si>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</si>
  <si>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</si>
  <si>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</si>
  <si>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</si>
  <si>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</si>
  <si>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</si>
  <si>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</si>
  <si>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</si>
  <si>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</si>
  <si>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</si>
  <si>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</si>
  <si>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</si>
  <si>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</si>
  <si>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</si>
  <si>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</si>
  <si>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</si>
  <si>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</si>
  <si>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</si>
  <si>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</si>
  <si>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</si>
  <si>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</si>
  <si>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</si>
  <si>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</si>
  <si>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</si>
  <si>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</si>
  <si>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</si>
  <si>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</si>
  <si>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</si>
  <si>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</si>
  <si>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</si>
  <si>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</si>
  <si>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</si>
  <si>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</si>
  <si>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</si>
  <si>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</si>
  <si>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</si>
  <si>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</si>
  <si>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</si>
  <si>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</si>
  <si>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</si>
  <si>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</si>
  <si>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</si>
  <si>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</si>
  <si>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</si>
  <si>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</si>
  <si>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</si>
  <si>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</si>
  <si>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</si>
  <si>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</si>
  <si>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</si>
  <si>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</si>
  <si>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</si>
  <si>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</si>
  <si>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</si>
  <si>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</si>
  <si>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</si>
  <si>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</si>
  <si>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</si>
  <si>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</si>
  <si>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</si>
  <si>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</si>
  <si>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</si>
  <si>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</si>
  <si>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</si>
  <si>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</si>
  <si>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</si>
  <si>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</si>
  <si>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</si>
  <si>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</si>
  <si>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</si>
  <si>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</si>
  <si>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</si>
  <si>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</si>
  <si>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</si>
  <si>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</si>
  <si>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</si>
  <si>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</si>
  <si>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</si>
  <si>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</si>
  <si>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</si>
  <si>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</si>
  <si>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</si>
  <si>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</si>
  <si>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</si>
  <si>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</si>
  <si>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</si>
  <si>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</si>
  <si>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</si>
  <si>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</si>
  <si>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</si>
  <si>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</si>
  <si>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</si>
  <si>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</si>
  <si>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</si>
  <si>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</si>
  <si>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</si>
  <si>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</si>
  <si>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</si>
  <si>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</si>
  <si>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</si>
  <si>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</si>
  <si>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</si>
  <si>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</si>
  <si>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</si>
  <si>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</si>
  <si>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</si>
  <si>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</si>
  <si>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</si>
  <si>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</si>
  <si>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</si>
  <si>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</si>
  <si>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</si>
  <si>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</si>
  <si>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</si>
  <si>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</si>
  <si>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</si>
  <si>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</si>
  <si>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</si>
  <si>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</si>
  <si>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</si>
  <si>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</si>
  <si>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</si>
  <si>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</si>
  <si>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</si>
  <si>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</si>
  <si>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</si>
  <si>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</si>
  <si>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</si>
  <si>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</si>
  <si>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</si>
  <si>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</si>
  <si>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</si>
  <si>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</si>
  <si>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</si>
  <si>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</si>
  <si>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</si>
  <si>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</si>
  <si>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</si>
  <si>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</si>
  <si>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</si>
  <si>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</si>
  <si>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</si>
  <si>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</si>
  <si>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</si>
  <si>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</si>
  <si>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</si>
  <si>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</si>
  <si>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</si>
  <si>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</si>
  <si>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</si>
  <si>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</si>
  <si>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</si>
  <si>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</si>
  <si>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</si>
  <si>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</si>
  <si>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</si>
  <si>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</si>
  <si>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</si>
  <si>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</si>
  <si>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</si>
  <si>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</si>
  <si>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</si>
  <si>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</si>
  <si>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</si>
  <si>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</si>
  <si>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</si>
  <si>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</si>
  <si>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</si>
  <si>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</si>
  <si>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</si>
  <si>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</si>
  <si>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</si>
  <si>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</si>
  <si>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</si>
  <si>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</si>
  <si>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</si>
  <si>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</si>
  <si>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</si>
  <si>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</si>
  <si>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</si>
  <si>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</si>
  <si>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</si>
  <si>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</si>
  <si>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</si>
  <si>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</si>
  <si>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</si>
  <si>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</si>
  <si>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</si>
  <si>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</si>
  <si>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</si>
  <si>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</si>
  <si>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</si>
  <si>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</si>
  <si>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</si>
  <si>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</si>
  <si>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</si>
  <si>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</si>
  <si>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</si>
  <si>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</si>
  <si>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</si>
  <si>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</si>
  <si>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</si>
  <si>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</si>
  <si>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</si>
  <si>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</si>
  <si>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</si>
  <si>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</si>
  <si>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</si>
  <si>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</si>
  <si>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</si>
  <si>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</si>
  <si>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</si>
  <si>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</si>
  <si>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</si>
  <si>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</si>
  <si>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</si>
  <si>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</si>
  <si>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</si>
  <si>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</si>
  <si>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</si>
  <si>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</si>
  <si>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</si>
  <si>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</si>
  <si>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</si>
  <si>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</si>
  <si>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</si>
  <si>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</si>
  <si>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</si>
  <si>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</si>
  <si>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</si>
  <si>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</si>
  <si>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</si>
  <si>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</si>
  <si>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</si>
  <si>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</si>
  <si>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</si>
  <si>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</si>
  <si>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</si>
  <si>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</si>
  <si>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</si>
  <si>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</si>
  <si>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</si>
  <si>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</si>
  <si>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</si>
  <si>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</si>
  <si>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</si>
  <si>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</si>
  <si>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</si>
  <si>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</si>
  <si>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</si>
  <si>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</si>
  <si>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</si>
  <si>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</si>
  <si>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</si>
  <si>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</si>
  <si>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</si>
  <si>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</si>
  <si>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</si>
  <si>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</si>
  <si>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</si>
  <si>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</si>
  <si>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</si>
  <si>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</si>
  <si>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</si>
  <si>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</si>
  <si>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</si>
  <si>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</si>
  <si>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</si>
  <si>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</si>
  <si>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</si>
  <si>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</si>
  <si>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</si>
  <si>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</si>
  <si>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</si>
  <si>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</si>
  <si>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</si>
  <si>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</si>
  <si>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</si>
  <si>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</si>
  <si>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</si>
  <si>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</si>
  <si>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</si>
  <si>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</si>
  <si>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</si>
  <si>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</si>
  <si>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</si>
  <si>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</si>
  <si>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</si>
  <si>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</si>
  <si>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</si>
  <si>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</si>
  <si>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</si>
  <si>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</si>
  <si>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</si>
  <si>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</si>
  <si>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</si>
  <si>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</si>
  <si>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</si>
  <si>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</si>
  <si>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</si>
  <si>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</si>
  <si>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</si>
  <si>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</si>
  <si>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</si>
  <si>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</si>
  <si>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</si>
  <si>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</si>
  <si>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</si>
  <si>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</si>
  <si>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</si>
  <si>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</si>
  <si>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</si>
  <si>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</si>
  <si>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</si>
  <si>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</si>
  <si>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</si>
  <si>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</si>
  <si>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</si>
  <si>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</si>
  <si>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</si>
  <si>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</si>
  <si>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</si>
  <si>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</si>
  <si>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</si>
  <si>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</si>
  <si>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</si>
  <si>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</si>
  <si>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</si>
  <si>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</si>
  <si>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</si>
  <si>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</si>
  <si>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</si>
  <si>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</si>
  <si>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</si>
  <si>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</si>
  <si>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</si>
  <si>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</si>
  <si>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</si>
  <si>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</si>
  <si>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</si>
  <si>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</si>
  <si>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</si>
  <si>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</si>
  <si>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</si>
  <si>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</si>
  <si>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</si>
  <si>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</si>
  <si>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</si>
  <si>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</si>
  <si>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</si>
  <si>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</si>
  <si>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</si>
  <si>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</si>
  <si>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</si>
  <si>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</si>
  <si>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</si>
  <si>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</si>
  <si>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</si>
  <si>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</si>
  <si>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</si>
  <si>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</si>
  <si>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</si>
  <si>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</si>
  <si>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</si>
  <si>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</si>
  <si>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</si>
  <si>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</si>
  <si>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</si>
  <si>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</si>
  <si>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</si>
  <si>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</si>
  <si>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</si>
  <si>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</si>
  <si>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</si>
  <si>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</si>
  <si>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</si>
  <si>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</si>
  <si>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</si>
  <si>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</si>
  <si>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</si>
  <si>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</si>
  <si>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</si>
  <si>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</si>
  <si>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</si>
  <si>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</si>
  <si>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</si>
  <si>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</si>
  <si>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</si>
  <si>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</si>
  <si>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</si>
  <si>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</si>
  <si>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</si>
  <si>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</si>
  <si>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</si>
  <si>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</si>
  <si>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</si>
  <si>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</si>
  <si>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</si>
  <si>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</si>
  <si>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</si>
  <si>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</si>
  <si>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</si>
  <si>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</si>
  <si>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</si>
  <si>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</si>
  <si>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</si>
  <si>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</si>
  <si>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</si>
  <si>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</si>
  <si>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</si>
  <si>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</t>
  </si>
  <si>
    <t>Finalizar carregamento e deslocar pro TIQ</t>
  </si>
  <si>
    <t>2 (Enio e Daniel</t>
  </si>
  <si>
    <t>Finalizando carregamento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</si>
  <si>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</si>
  <si>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</si>
  <si>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</si>
  <si>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</si>
  <si>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em inspeção</t>
  </si>
  <si>
    <t>Pronto as 9h - Intervalo das 09:38h as 11:38h</t>
  </si>
  <si>
    <t xml:space="preserve"> Intervalo das 09:3h as 11:38h - sinalizou que vai atrasar 30min</t>
  </si>
  <si>
    <t>MC1 as 9:03h - licença as 09:15h - 10:55h avariou, sem tração precisa ser recolhida com loco</t>
  </si>
  <si>
    <t>licença as 09:15h - 10:55h avariou, sem tração precisa ser recolhida com loco</t>
  </si>
  <si>
    <t>Pronto as 09:55h -  Intervalo das 10:42h as 12:42h</t>
  </si>
  <si>
    <t xml:space="preserve"> Intervalo das 10:42h as 12:42h</t>
  </si>
  <si>
    <t>Cancelado - via priorizou outras demandas</t>
  </si>
  <si>
    <t>Mecânica deslocando para trocar antena do EOT</t>
  </si>
  <si>
    <t>Descarga de pedra SB 710TSF 90min
SB TSF1 45min
SB TSF732 45min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</si>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</sst>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J213" activePane="bottomRight" state="frozen"/>
      <selection pane="bottomRight" activeCell="BJ225" sqref="BJ22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1137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1138</v>
      </c>
      <c r="BI1" s="366"/>
      <c r="BJ1" s="367"/>
      <c r="BK1" s="368"/>
      <c r="BL1" s="49"/>
      <c r="BM1" s="358" t="s">
        <v>1139</v>
      </c>
      <c r="BN1" s="359"/>
      <c r="BO1" s="359"/>
      <c r="BP1" s="359"/>
      <c r="BQ1" s="359"/>
      <c r="BR1" s="359"/>
      <c r="BS1" s="360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1" t="s">
        <v>1140</v>
      </c>
      <c r="AJ2" s="362"/>
      <c r="AK2" s="362"/>
      <c r="AL2" s="362"/>
      <c r="AM2" s="362"/>
      <c r="AN2" s="362"/>
      <c r="AO2" s="362"/>
      <c r="AP2" s="362"/>
      <c r="AQ2" s="364"/>
      <c r="AR2" s="234"/>
      <c r="AS2" s="376" t="s">
        <v>1143</v>
      </c>
      <c r="AT2" s="363"/>
      <c r="AU2" s="363"/>
      <c r="AV2" s="363"/>
      <c r="AW2" s="363"/>
      <c r="AX2" s="362"/>
      <c r="AY2" s="364"/>
      <c r="AZ2" s="4"/>
      <c r="BA2" s="355" t="s">
        <v>1144</v>
      </c>
      <c r="BB2" s="357"/>
      <c r="BC2" s="361" t="s">
        <v>1141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5" t="s">
        <v>1145</v>
      </c>
      <c r="AJ3" s="357"/>
      <c r="AK3" s="355" t="s">
        <v>1146</v>
      </c>
      <c r="AL3" s="356"/>
      <c r="AM3" s="356"/>
      <c r="AN3" s="356"/>
      <c r="AO3" s="356"/>
      <c r="AP3" s="356"/>
      <c r="AQ3" s="357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5" t="s">
        <v>1148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1156</v>
      </c>
      <c r="BN3" s="359"/>
      <c r="BO3" s="359"/>
      <c r="BP3" s="360"/>
      <c r="BQ3" s="358" t="s">
        <v>161</v>
      </c>
      <c r="BR3" s="359"/>
      <c r="BS3" s="360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1</v>
      </c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1562</v>
      </c>
      <c r="X213" s="213" t="s">
        <v>369</v>
      </c>
      <c r="Y213" s="153" t="s">
        <v>368</v>
      </c>
      <c r="Z213" s="153"/>
      <c r="AA213" s="83" t="s">
        <v>1563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1564</v>
      </c>
      <c r="BK213" s="16" t="s">
        <v>1564</v>
      </c>
      <c r="BL213" s="15"/>
      <c r="BM213" s="14"/>
      <c r="BN213" s="14"/>
      <c r="BO213" s="160"/>
      <c r="BP213" s="16" t="s">
        <v>1565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1566</v>
      </c>
      <c r="N215" s="199" t="s">
        <v>1567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1568</v>
      </c>
      <c r="BK215" s="16" t="s">
        <v>1569</v>
      </c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 t="s">
        <v>1571</v>
      </c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1572</v>
      </c>
      <c r="BK218" s="16" t="s">
        <v>1573</v>
      </c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1</v>
      </c>
      <c r="BI221" s="16"/>
      <c r="BJ221" s="16" t="s">
        <v>1574</v>
      </c>
      <c r="BK221" s="16" t="s">
        <v>1575</v>
      </c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1576</v>
      </c>
      <c r="BK224" s="16" t="s">
        <v>1576</v>
      </c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1577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324" t="s">
        <v>1578</v>
      </c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</v>
      </c>
      <c r="B240" s="166"/>
      <c r="C240" s="8" t="str">
        <f>IF(BS_CONTROLE[[#This Row],[DATA]]="","",WEEKNUM(BS_CONTROLE[[#This Row],[DATA]]))</f>
        <v/>
      </c>
      <c r="D240" s="51" t="s">
        <v>240</v>
      </c>
      <c r="E240" s="314">
        <v>339</v>
      </c>
      <c r="F240" s="167" t="s">
        <v>141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240" s="168"/>
      <c r="P240" s="168"/>
      <c r="Q240" s="83"/>
      <c r="R240" s="10" t="str">
        <f>IFERROR(_xlfn.XLOOKUP(F240, BS_ATIVIDADE[ATIVIDADE],BS_ATIVIDADE[UNIDADE] ), "*")</f>
        <v>VAGÕES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MODERNIZAÇÃO - PEDRA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ZRW-TRP</v>
      </c>
      <c r="AN240" s="279" t="str">
        <f>IF(BS_CONTROLE[[#This Row],[SB]]=0, "-", BS_CONTROLE[[#This Row],[SB]])</f>
        <v>TMITRP</v>
      </c>
      <c r="AO240" s="280">
        <f>IF(BS_CONTROLE[[#This Row],[SUB]]=0, "-", BS_CONTROLE[[#This Row],[SUB]])</f>
        <v>74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VAGÕES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>FRANCISCO (TF-670)</v>
      </c>
      <c r="B249" s="166"/>
      <c r="C249" s="8" t="str">
        <f>IF(BS_CONTROLE[[#This Row],[DATA]]="","",WEEKNUM(BS_CONTROLE[[#This Row],[DATA]]))</f>
        <v/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1579</v>
      </c>
      <c r="W249" s="168" t="s">
        <v>1580</v>
      </c>
      <c r="X249" s="213" t="s">
        <v>374</v>
      </c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</v>
      </c>
      <c r="B251" s="166"/>
      <c r="C251" s="8" t="str">
        <f>IF(BS_CONTROLE[[#This Row],[DATA]]="","",WEEKNUM(BS_CONTROLE[[#This Row],[DATA]]))</f>
        <v/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1581</v>
      </c>
      <c r="X251" s="213" t="s">
        <v>374</v>
      </c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 BK213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495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1582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1583</v>
      </c>
      <c r="E3" s="316" t="s">
        <v>1584</v>
      </c>
      <c r="F3" s="316" t="s">
        <v>1585</v>
      </c>
      <c r="G3" s="316" t="s">
        <v>1586</v>
      </c>
      <c r="H3" s="316" t="s">
        <v>1587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1590</v>
      </c>
      <c r="W1" s="388"/>
      <c r="X1" s="388"/>
      <c r="Y1" s="103"/>
    </row>
    <row r="2" spans="1:25" s="100" customFormat="1" ht="11.25" customHeight="1">
      <c r="A2" s="104" t="s">
        <v>1591</v>
      </c>
      <c r="B2" s="104" t="s">
        <v>1592</v>
      </c>
      <c r="C2" s="104" t="s">
        <v>7</v>
      </c>
      <c r="D2" s="105" t="s">
        <v>1177</v>
      </c>
      <c r="E2" s="105" t="s">
        <v>1178</v>
      </c>
      <c r="F2" s="105" t="s">
        <v>1593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1594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*</v>
      </c>
      <c r="T330" s="109" t="str">
        <f>IF(FN_MC!V232="","*",FN_MC!V232)</f>
        <v>*</v>
      </c>
      <c r="U330" s="109" t="str">
        <f>IF(FN_MC!W232="","*",FN_MC!W232)</f>
        <v>Descarga de pedra SB 710TSF 90min
SB TSF1 45min
SB TSF732 45min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 t="str">
        <f>IF(FN_MC!B240="","*",FN_MC!B240)</f>
        <v>*</v>
      </c>
      <c r="G338" s="109" t="str">
        <f>IF(FN_MC!D240="","*",FN_MC!D240)</f>
        <v>W50</v>
      </c>
      <c r="H338" s="109" t="str">
        <f>IF(FN_MC!F240="","*",FN_MC!F240)</f>
        <v>MODERNIZAÇÃO - PEDRA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ZRW-TRP</v>
      </c>
      <c r="L338" s="328" t="str">
        <f>IF(FN_MC!N240="","*",FN_MC!N240)</f>
        <v>TMITRP</v>
      </c>
      <c r="M338" s="110">
        <f>IF(FN_MC!J240="","*",FN_MC!J240)</f>
        <v>74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1518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 t="str">
        <f>IF(FN_MC!B249="","*",FN_MC!B249)</f>
        <v>*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 t="str">
        <f>IF(FN_MC!B251="","*",FN_MC!B251)</f>
        <v>*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1595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1596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1597</v>
      </c>
      <c r="C4" s="321" t="s">
        <v>1598</v>
      </c>
      <c r="D4" s="321" t="s">
        <v>1599</v>
      </c>
      <c r="E4" s="321" t="s">
        <v>1600</v>
      </c>
      <c r="F4" s="321" t="s">
        <v>545</v>
      </c>
      <c r="G4" s="321" t="s">
        <v>1601</v>
      </c>
      <c r="H4" s="187"/>
    </row>
    <row r="5" spans="1:8" ht="43.5">
      <c r="A5" s="187"/>
      <c r="B5" s="322" t="s">
        <v>1602</v>
      </c>
      <c r="C5" s="322">
        <v>309525</v>
      </c>
      <c r="D5" s="322" t="s">
        <v>1603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1604</v>
      </c>
      <c r="C6" s="322">
        <v>256875</v>
      </c>
      <c r="D6" s="322" t="s">
        <v>1605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1606</v>
      </c>
      <c r="C7" s="322">
        <v>257278</v>
      </c>
      <c r="D7" s="322" t="s">
        <v>1607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1608</v>
      </c>
      <c r="C8" s="322">
        <v>261794</v>
      </c>
      <c r="D8" s="322" t="s">
        <v>1609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1610</v>
      </c>
      <c r="C9" s="322">
        <v>257033</v>
      </c>
      <c r="D9" s="322" t="s">
        <v>1611</v>
      </c>
      <c r="E9" s="322" t="s">
        <v>240</v>
      </c>
      <c r="F9" s="322" t="s">
        <v>732</v>
      </c>
      <c r="G9" s="322" t="s">
        <v>1612</v>
      </c>
      <c r="H9" s="187"/>
    </row>
    <row r="10" spans="1:8" ht="43.5">
      <c r="A10" s="187"/>
      <c r="B10" s="322" t="s">
        <v>1613</v>
      </c>
      <c r="C10" s="322">
        <v>396578</v>
      </c>
      <c r="D10" s="322" t="s">
        <v>1614</v>
      </c>
      <c r="E10" s="322" t="s">
        <v>240</v>
      </c>
      <c r="F10" s="322" t="s">
        <v>732</v>
      </c>
      <c r="G10" s="322" t="s">
        <v>1612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1615</v>
      </c>
      <c r="C2" s="95" t="s">
        <v>1162</v>
      </c>
      <c r="D2" s="95" t="s">
        <v>1164</v>
      </c>
      <c r="E2" s="95" t="s">
        <v>1616</v>
      </c>
      <c r="F2" s="95" t="s">
        <v>1617</v>
      </c>
      <c r="G2" s="95" t="s">
        <v>1618</v>
      </c>
      <c r="H2" s="95" t="s">
        <v>1619</v>
      </c>
      <c r="I2" s="95" t="s">
        <v>1620</v>
      </c>
      <c r="J2" s="95" t="s">
        <v>1621</v>
      </c>
      <c r="K2" s="130" t="s">
        <v>1622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ZRW-TRP</v>
      </c>
      <c r="G343" s="120" t="str">
        <f>IF(FN_MC!I240="","*",FN_MC!I240)</f>
        <v>TCS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1623</v>
      </c>
      <c r="D5" s="392"/>
      <c r="E5" s="392"/>
      <c r="F5" s="392"/>
      <c r="G5" s="392"/>
      <c r="H5" s="392"/>
      <c r="I5" s="392"/>
      <c r="J5" s="393"/>
      <c r="K5" s="394" t="s">
        <v>1624</v>
      </c>
      <c r="L5" s="395"/>
      <c r="M5" s="395"/>
      <c r="N5" s="395"/>
      <c r="O5" s="396" t="s">
        <v>1625</v>
      </c>
      <c r="P5" s="397"/>
      <c r="Q5" s="398"/>
    </row>
    <row r="6" spans="1:17" s="93" customFormat="1" ht="15.75" customHeight="1">
      <c r="A6" s="87" t="s">
        <v>1593</v>
      </c>
      <c r="B6" s="94" t="s">
        <v>1592</v>
      </c>
      <c r="C6" s="95" t="s">
        <v>1177</v>
      </c>
      <c r="D6" s="96" t="s">
        <v>1178</v>
      </c>
      <c r="E6" s="95" t="s">
        <v>1626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1627</v>
      </c>
      <c r="M6" s="138" t="s">
        <v>30</v>
      </c>
      <c r="N6" s="139" t="s">
        <v>1172</v>
      </c>
      <c r="O6" s="241" t="s">
        <v>1215</v>
      </c>
      <c r="P6" s="152"/>
      <c r="Q6" s="188" t="s">
        <v>1628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1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0</v>
      </c>
      <c r="P303" s="90"/>
      <c r="Q303" s="144" t="str">
        <f>IF($A$2=1,IF(FN_MC!BJ213="","*",FN_MC!BJ213),IF(FN_MC!BK213="","*",FN_MC!BK213))</f>
        <v>Finalizando carregamento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 xml:space="preserve"> Licença as 07:57h em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 xml:space="preserve"> Intervalo das 09:3h as 11:38h - sinalizou que vai atrasar 30min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licença as 09:15h - 10:55h avariou, sem tração precisa ser recolhida com loco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1</v>
      </c>
      <c r="P314" s="90"/>
      <c r="Q314" s="144" t="str">
        <f>IF($A$2=1,IF(FN_MC!BJ221="","*",FN_MC!BJ221),IF(FN_MC!BK221="","*",FN_MC!BK221))</f>
        <v xml:space="preserve"> Intervalo das 10:42h as 12:42h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- via priorizou outras demandas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 t="str">
        <f>IF(FN_MC!P230="","*",FN_MC!P230)</f>
        <v>*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ZRW-TRP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TCS</v>
      </c>
      <c r="L339" s="140" t="str">
        <f>IF(FN_MC!AM240="","*",FN_MC!AM240)</f>
        <v>ZRW-TRP</v>
      </c>
      <c r="M339" s="140" t="str">
        <f>IF(FN_MC!AP240="","*",FN_MC!AP240)</f>
        <v>-</v>
      </c>
      <c r="N339" s="140" t="str">
        <f>IF(FN_MC!AM240="","*",FN_MC!AM240)</f>
        <v>ZRW-TRP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2026-01-15T14:40:26Z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