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39" documentId="120_S{118792C3-22EF-5104-A093-F22BFE3913F3}" xr6:coauthVersionLast="47" xr6:coauthVersionMax="47" xr10:uidLastSave="{B5B27737-183C-4303-BBF5-74E6F6658BB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4" i="1" l="1" a="1"/>
  <c r="N304" i="1" s="1"/>
  <c r="M304" i="1" a="1"/>
  <c r="M304" i="1" s="1"/>
  <c r="N303" i="1" a="1"/>
  <c r="N303" i="1" s="1"/>
  <c r="M303" i="1" a="1"/>
  <c r="M303" i="1" s="1"/>
  <c r="N301" i="1" a="1"/>
  <c r="N301" i="1" s="1"/>
  <c r="M301" i="1" a="1"/>
  <c r="M301" i="1" s="1"/>
  <c r="N300" i="1" a="1"/>
  <c r="N300" i="1" s="1"/>
  <c r="M300" i="1" a="1"/>
  <c r="M300" i="1" s="1"/>
  <c r="N297" i="1" a="1"/>
  <c r="N297" i="1" s="1"/>
  <c r="M297" i="1" a="1"/>
  <c r="M297" i="1" s="1"/>
  <c r="N295" i="1" a="1"/>
  <c r="N295" i="1" s="1"/>
  <c r="M295" i="1" a="1"/>
  <c r="M295" i="1" s="1"/>
  <c r="N294" i="1" a="1"/>
  <c r="N294" i="1" s="1"/>
  <c r="M294" i="1" a="1"/>
  <c r="M294" i="1" s="1"/>
  <c r="N291" i="1" a="1"/>
  <c r="N291" i="1" s="1"/>
  <c r="M291" i="1" a="1"/>
  <c r="M291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<sst xmlns="http://schemas.openxmlformats.org/spreadsheetml/2006/main" count="6813" uniqueCount="1491">
  <si>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</si>
  <si>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</si>
  <si>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</si>
  <si>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</si>
  <si>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</si>
  <si>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</si>
  <si>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</si>
  <si>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</si>
  <si>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</si>
  <si>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</si>
  <si>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</si>
  <si>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</si>
  <si>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</si>
  <si>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</si>
  <si>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</si>
  <si>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</si>
  <si>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</si>
  <si>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</si>
  <si>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</si>
  <si>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</si>
  <si>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</si>
  <si>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</si>
  <si>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</si>
  <si>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</si>
  <si>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</si>
  <si>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</si>
  <si>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</si>
  <si>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</si>
  <si>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</si>
  <si>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</si>
  <si>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</si>
  <si>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</si>
  <si>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</si>
  <si>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</si>
  <si>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</si>
  <si>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</si>
  <si>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</si>
  <si>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</si>
  <si>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</si>
  <si>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</si>
  <si>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</si>
  <si>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</si>
  <si>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</si>
  <si>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</si>
  <si>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</si>
  <si>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</si>
  <si>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</si>
  <si>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</si>
  <si>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</si>
  <si>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</si>
  <si>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</si>
  <si>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</si>
  <si>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</si>
  <si>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</si>
  <si>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</si>
  <si>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</si>
  <si>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</si>
  <si>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</si>
  <si>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</si>
  <si>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</si>
  <si>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</si>
  <si>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</si>
  <si>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</si>
  <si>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</si>
  <si>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</si>
  <si>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</si>
  <si>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</si>
  <si>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</si>
  <si>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</si>
  <si>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</si>
  <si>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</si>
  <si>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</si>
  <si>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</si>
  <si>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</si>
  <si>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</si>
  <si>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</si>
  <si>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</si>
  <si>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</si>
  <si>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</si>
  <si>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</si>
  <si>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</si>
  <si>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</si>
  <si>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</si>
  <si>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</si>
  <si>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</si>
  <si>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</si>
  <si>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</si>
  <si>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</si>
  <si>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</si>
  <si>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</si>
  <si>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</si>
  <si>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</si>
  <si>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</si>
  <si>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</si>
  <si>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</si>
  <si>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</si>
  <si>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</si>
  <si>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</si>
  <si>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</si>
  <si>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</si>
  <si>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</si>
  <si>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</si>
  <si>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</si>
  <si>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</si>
  <si>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</si>
  <si>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</si>
  <si>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</si>
  <si>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</si>
  <si>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</si>
  <si>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</si>
  <si>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</si>
  <si>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</si>
  <si>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</si>
  <si>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</si>
  <si>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</si>
  <si>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</si>
  <si>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</si>
  <si>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</si>
  <si>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</si>
  <si>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</si>
  <si>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</si>
  <si>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</si>
  <si>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</si>
  <si>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</si>
  <si>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</si>
  <si>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</si>
  <si>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</si>
  <si>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</si>
  <si>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</si>
  <si>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</si>
  <si>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</si>
  <si>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</si>
  <si>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</si>
  <si>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</si>
  <si>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</si>
  <si>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</si>
  <si>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</si>
  <si>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</si>
  <si>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</si>
  <si>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</si>
  <si>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</si>
  <si>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</si>
  <si>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</si>
  <si>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</si>
  <si>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</si>
  <si>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</si>
  <si>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</si>
  <si>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</si>
  <si>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</si>
  <si>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</si>
  <si>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</si>
  <si>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</si>
  <si>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</si>
  <si>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</si>
  <si>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</si>
  <si>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</si>
  <si>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</si>
  <si>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</si>
  <si>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</si>
  <si>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</si>
  <si>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</si>
  <si>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</si>
  <si>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</si>
  <si>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</si>
  <si>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</si>
  <si>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</si>
  <si>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</si>
  <si>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</si>
  <si>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</si>
  <si>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</si>
  <si>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</si>
  <si>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</si>
  <si>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</si>
  <si>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</si>
  <si>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</si>
  <si>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</si>
  <si>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</si>
  <si>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</si>
  <si>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</si>
  <si>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</si>
  <si>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</si>
  <si>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</si>
  <si>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</si>
  <si>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</si>
  <si>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</si>
  <si>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</si>
  <si>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</si>
  <si>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</si>
  <si>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</si>
  <si>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</si>
  <si>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</si>
  <si>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</si>
  <si>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</si>
  <si>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</si>
  <si>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</si>
  <si>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</si>
  <si>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</si>
  <si>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</si>
  <si>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</si>
  <si>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</si>
  <si>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</si>
  <si>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</si>
  <si>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</si>
  <si>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</si>
  <si>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</si>
  <si>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</si>
  <si>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</si>
  <si>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</si>
  <si>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</si>
  <si>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</si>
  <si>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</si>
  <si>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</si>
  <si>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</si>
  <si>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</si>
  <si>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</si>
  <si>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</si>
  <si>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</si>
  <si>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</si>
  <si>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</si>
  <si>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</si>
  <si>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</si>
  <si>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</si>
  <si>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</si>
  <si>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</si>
  <si>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</si>
  <si>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</si>
  <si>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</si>
  <si>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</si>
  <si>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</si>
  <si>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</si>
  <si>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</si>
  <si>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</si>
  <si>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</si>
  <si>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</si>
  <si>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</si>
  <si>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</si>
  <si>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</si>
  <si>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</si>
  <si>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</si>
  <si>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</si>
  <si>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</si>
  <si>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</si>
  <si>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</si>
  <si>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</si>
  <si>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</si>
  <si>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</si>
  <si>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</si>
  <si>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</si>
  <si>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</si>
  <si>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</si>
  <si>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</si>
  <si>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</si>
  <si>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</si>
  <si>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</si>
  <si>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</si>
  <si>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</si>
  <si>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</si>
  <si>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</si>
  <si>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</si>
  <si>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</si>
  <si>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</si>
  <si>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</si>
  <si>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</si>
  <si>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</si>
  <si>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</si>
  <si>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</si>
  <si>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</si>
  <si>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</si>
  <si>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</si>
  <si>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</si>
  <si>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</si>
  <si>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</si>
  <si>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</si>
  <si>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</si>
  <si>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</si>
  <si>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</si>
  <si>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</si>
  <si>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</si>
  <si>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</si>
  <si>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</si>
  <si>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</si>
  <si>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</si>
  <si>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</si>
  <si>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</si>
  <si>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</si>
  <si>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</si>
  <si>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</si>
  <si>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</si>
  <si>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</si>
  <si>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</si>
  <si>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</si>
  <si>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</si>
  <si>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</si>
  <si>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</si>
  <si>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</si>
  <si>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</si>
  <si>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</si>
  <si>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</si>
  <si>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</si>
  <si>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</si>
  <si>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</si>
  <si>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</si>
  <si>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</si>
  <si>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</si>
  <si>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</si>
  <si>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</si>
  <si>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</si>
  <si>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</si>
  <si>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</si>
  <si>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</si>
  <si>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</si>
  <si>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</si>
  <si>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</si>
  <si>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</si>
  <si>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</si>
  <si>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</si>
  <si>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</si>
  <si>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</si>
  <si>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</si>
  <si>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</si>
  <si>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</si>
  <si>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</si>
  <si>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</si>
  <si>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</si>
  <si>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</si>
  <si>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</si>
  <si>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</si>
  <si>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</si>
  <si>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</si>
  <si>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</si>
  <si>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</si>
  <si>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</si>
  <si>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</si>
  <si>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</si>
  <si>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</si>
  <si>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</si>
  <si>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</si>
  <si>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</si>
  <si>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</si>
  <si>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</si>
  <si>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</si>
  <si>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</si>
  <si>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</si>
  <si>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</si>
  <si>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</si>
  <si>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</si>
  <si>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</si>
  <si>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</si>
  <si>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</si>
  <si>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</si>
  <si>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</si>
  <si>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</si>
  <si>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</si>
  <si>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</si>
  <si>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</si>
  <si>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</si>
  <si>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</si>
  <si>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</si>
  <si>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</si>
  <si>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</si>
  <si>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</si>
  <si>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</si>
  <si>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</si>
  <si>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</si>
  <si>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</si>
  <si>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</si>
  <si>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</si>
  <si>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</si>
  <si>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</si>
  <si>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</si>
  <si>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</si>
  <si>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</si>
  <si>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</si>
  <si>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</si>
  <si>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</si>
  <si>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</si>
  <si>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</si>
  <si>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</si>
  <si>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</si>
  <si>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</si>
  <si>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</si>
  <si>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</si>
  <si>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</si>
  <si>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</si>
  <si>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</si>
  <si>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</si>
  <si>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</si>
  <si>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</si>
  <si>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</si>
  <si>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</si>
  <si>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</si>
  <si>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</si>
  <si>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</si>
  <si>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</si>
  <si>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</si>
  <si>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</si>
  <si>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</si>
  <si>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</si>
  <si>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</si>
  <si>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</si>
  <si>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</si>
  <si>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</si>
  <si>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</si>
  <si>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</si>
  <si>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</si>
  <si>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</si>
  <si>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</si>
  <si>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</si>
  <si>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</si>
  <si>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</si>
  <si>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</si>
  <si>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</si>
  <si>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</si>
  <si>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</si>
  <si>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</si>
  <si>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</si>
  <si>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</si>
  <si>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</si>
  <si>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</si>
  <si>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</si>
  <si>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</si>
  <si>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</si>
  <si>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</si>
  <si>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</si>
  <si>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</si>
  <si>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</si>
  <si>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</si>
  <si>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</si>
  <si>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</si>
  <si>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</si>
  <si>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</si>
  <si>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</si>
  <si>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</si>
  <si>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</si>
  <si>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</si>
  <si>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</si>
  <si>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</si>
  <si>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</si>
  <si>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</si>
  <si>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</si>
  <si>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</si>
  <si>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</si>
  <si>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</si>
  <si>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</si>
  <si>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</si>
  <si>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</si>
  <si>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</si>
  <si>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</si>
  <si>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</si>
  <si>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</si>
  <si>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</si>
  <si>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</si>
  <si>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</si>
  <si>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</si>
  <si>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</si>
  <si>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</si>
  <si>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</si>
  <si>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</si>
  <si>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</si>
  <si>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</si>
  <si>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</si>
  <si>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</si>
  <si>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</si>
  <si>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</si>
  <si>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</si>
  <si>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</si>
  <si>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</si>
  <si>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</si>
  <si>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</si>
  <si>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</si>
  <si>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</si>
  <si>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</si>
  <si>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</si>
  <si>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</si>
  <si>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</si>
  <si>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</si>
  <si>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</si>
  <si>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</si>
  <si>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</si>
  <si>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</si>
  <si>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</si>
  <si>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</si>
  <si>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</si>
  <si>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</si>
  <si>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</si>
  <si>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</si>
  <si>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</si>
  <si>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</si>
  <si>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</si>
  <si>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</si>
  <si>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</si>
  <si>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</si>
  <si>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</si>
  <si>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</si>
  <si>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</si>
  <si>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</si>
  <si>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</si>
  <si>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</si>
  <si>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</si>
  <si>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</si>
  <si>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</si>
  <si>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</si>
  <si>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</si>
  <si>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</si>
  <si>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</si>
  <si>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</si>
  <si>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</si>
  <si>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</si>
  <si>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</si>
  <si>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</si>
  <si>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</si>
  <si>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</si>
  <si>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</si>
  <si>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</si>
  <si>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</si>
  <si>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</si>
  <si>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</si>
  <si>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</si>
  <si>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</si>
  <si>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</si>
  <si>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</si>
  <si>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</si>
  <si>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</si>
  <si>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</si>
  <si>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</si>
  <si>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</si>
  <si>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</si>
  <si>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</si>
  <si>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</si>
  <si>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</si>
  <si>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</si>
  <si>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</si>
  <si>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</si>
  <si>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</si>
  <si>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</si>
  <si>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</si>
  <si>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</si>
  <si>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</si>
  <si>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</si>
  <si>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</si>
  <si>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</si>
  <si>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</si>
  <si>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</si>
  <si>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</si>
  <si>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</si>
  <si>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</si>
  <si>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</si>
  <si>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</si>
  <si>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</si>
  <si>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</si>
  <si>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</si>
  <si>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</si>
  <si>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</si>
  <si>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</si>
  <si>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</si>
  <si>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</si>
  <si>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</si>
  <si>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</si>
  <si>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</si>
  <si>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</si>
  <si>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</si>
  <si>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</si>
  <si>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</si>
  <si>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</si>
  <si>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</si>
  <si>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</si>
  <si>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</si>
  <si>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</si>
  <si>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</si>
  <si>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</si>
  <si>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</si>
  <si>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</si>
  <si>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</si>
  <si>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</si>
  <si>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</si>
  <si>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</si>
  <si>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</si>
  <si>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</si>
  <si>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</si>
  <si>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</si>
  <si>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</si>
  <si>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</si>
  <si>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</si>
  <si>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</si>
  <si>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</si>
  <si>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</si>
  <si>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</si>
  <si>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</si>
  <si>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</si>
  <si>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</si>
  <si>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</si>
  <si>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</si>
  <si>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</si>
  <si>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</si>
  <si>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</si>
  <si>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</si>
  <si>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</si>
  <si>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</si>
  <si>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</si>
  <si>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</si>
  <si>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</si>
  <si>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</si>
  <si>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</si>
  <si>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</si>
  <si>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</si>
  <si>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</si>
  <si>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</si>
  <si>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</si>
  <si>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</si>
  <si>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</si>
  <si>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</si>
  <si>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</si>
  <si>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</si>
  <si>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</si>
  <si>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</si>
  <si>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</si>
  <si>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</si>
  <si>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</si>
  <si>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</si>
  <si>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</si>
  <si>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</si>
  <si>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</si>
  <si>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</si>
  <si>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</si>
  <si>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</si>
  <si>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</si>
  <si>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</si>
  <si>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</si>
  <si>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</si>
  <si>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</si>
  <si>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</si>
  <si>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</si>
  <si>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</si>
  <si>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</si>
  <si>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</si>
  <si>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</si>
  <si>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</si>
  <si>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</si>
  <si>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</si>
  <si>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</si>
  <si>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</si>
  <si>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</si>
  <si>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</si>
  <si>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</si>
  <si>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</si>
  <si>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</si>
  <si>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</si>
  <si>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</si>
  <si>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</si>
  <si>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</si>
  <si>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</si>
  <si>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</si>
  <si>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</si>
  <si>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</si>
  <si>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</si>
  <si>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</si>
  <si>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</si>
  <si>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</si>
  <si>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</si>
  <si>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</si>
  <si>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</si>
  <si>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</si>
  <si>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</si>
  <si>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</si>
  <si>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</si>
  <si>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</si>
  <si>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</si>
  <si>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</si>
  <si>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</si>
  <si>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</si>
  <si>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</si>
  <si>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</si>
  <si>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</si>
  <si>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</si>
  <si>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</si>
  <si>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</si>
  <si>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</si>
  <si>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</si>
  <si>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</si>
  <si>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</si>
  <si>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</si>
  <si>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</si>
  <si>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</si>
  <si>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</si>
  <si>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</si>
  <si>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</si>
  <si>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</si>
  <si>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</si>
  <si>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</si>
  <si>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</si>
  <si>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</si>
  <si>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</si>
  <si>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</si>
  <si>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</si>
  <si>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</si>
  <si>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</si>
  <si>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</si>
  <si>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</si>
  <si>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</si>
  <si>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</si>
  <si>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</si>
  <si>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</si>
  <si>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</si>
  <si>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</si>
  <si>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</si>
  <si>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</si>
  <si>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</si>
  <si>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</si>
  <si>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</si>
  <si>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</si>
  <si>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</si>
  <si>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</si>
  <si>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</si>
  <si>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</si>
  <si>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</si>
  <si>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</si>
  <si>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</si>
  <si>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</si>
  <si>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</si>
  <si>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</si>
  <si>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</si>
  <si>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</si>
  <si>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</si>
  <si>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</si>
  <si>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</si>
  <si>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</si>
  <si>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</si>
  <si>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</si>
  <si>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</si>
  <si>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</si>
  <si>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</si>
  <si>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</si>
  <si>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</si>
  <si>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</si>
  <si>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</si>
  <si>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</si>
  <si>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</si>
  <si>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</si>
  <si>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</si>
  <si>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</si>
  <si>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</si>
  <si>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</si>
  <si>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</si>
  <si>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</si>
  <si>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</si>
  <si>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</si>
  <si>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</si>
  <si>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</si>
  <si>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</si>
  <si>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</si>
  <si>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</si>
  <si>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</si>
  <si>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</si>
  <si>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</si>
  <si>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</si>
  <si>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</si>
  <si>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</si>
  <si>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</si>
  <si>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</si>
  <si>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</si>
  <si>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</si>
  <si>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</si>
  <si>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</si>
  <si>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</si>
  <si>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</si>
  <si>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</si>
  <si>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</si>
  <si>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</si>
  <si>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</si>
  <si>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</si>
  <si>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</si>
  <si>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</si>
  <si>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</si>
  <si>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</si>
  <si>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</si>
  <si>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</si>
  <si>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</si>
  <si>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</si>
  <si>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</si>
  <si>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</si>
  <si>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</si>
  <si>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</si>
  <si>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</si>
  <si>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</si>
  <si>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</si>
  <si>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</si>
  <si>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</si>
  <si>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</si>
  <si>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</si>
  <si>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</si>
  <si>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</si>
  <si>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</si>
  <si>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</si>
  <si>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</si>
  <si>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</si>
  <si>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</si>
  <si>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</si>
  <si>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</si>
  <si>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</si>
  <si>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</si>
  <si>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</si>
  <si>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</si>
  <si>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</si>
  <si>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</si>
  <si>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</si>
  <si>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</si>
  <si>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</si>
  <si>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</si>
  <si>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</si>
  <si>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</si>
  <si>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</si>
  <si>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</si>
  <si>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</si>
  <si>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</si>
  <si>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</si>
  <si>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</si>
  <si>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</si>
  <si>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</si>
  <si>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</si>
  <si>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</si>
  <si>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</si>
  <si>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</si>
  <si>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</si>
  <si>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</si>
  <si>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</si>
  <si>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</si>
  <si>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</si>
  <si>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</si>
  <si>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</si>
  <si>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</si>
  <si>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</si>
  <si>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</si>
  <si>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</si>
  <si>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</si>
  <si>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</si>
  <si>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</si>
  <si>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</si>
  <si>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</si>
  <si>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</si>
  <si>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</si>
  <si>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</si>
  <si>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</si>
  <si>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</si>
  <si>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</si>
  <si>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</si>
  <si>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</si>
  <si>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</si>
  <si>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</si>
  <si>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</si>
  <si>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</si>
  <si>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</si>
  <si>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</si>
  <si>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</si>
  <si>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</si>
  <si>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</si>
  <si>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</si>
  <si>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</si>
  <si>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</si>
  <si>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</si>
  <si>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</si>
  <si>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</si>
  <si>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</si>
  <si>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</si>
  <si>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</si>
  <si>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</si>
  <si>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</si>
  <si>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</si>
  <si>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</si>
  <si>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</si>
  <si>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</si>
  <si>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</si>
  <si>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</si>
  <si>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</si>
  <si>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</si>
  <si>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</si>
  <si>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</si>
  <si>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</si>
  <si>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</si>
  <si>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</si>
  <si>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</si>
  <si>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</si>
  <si>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</si>
  <si>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</si>
  <si>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</si>
  <si>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</si>
  <si>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</si>
  <si>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</si>
  <si>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</si>
  <si>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</si>
  <si>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</si>
  <si>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</si>
  <si>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</si>
  <si>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</si>
  <si>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</si>
  <si>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</si>
  <si>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</si>
  <si>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</si>
  <si>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</si>
  <si>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</si>
  <si>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</si>
  <si>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</si>
  <si>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</si>
  <si>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</si>
  <si>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</si>
  <si>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</si>
  <si>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</si>
  <si>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</si>
  <si>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</si>
  <si>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</si>
  <si>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</si>
  <si>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</si>
  <si>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</si>
  <si>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</si>
  <si>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</si>
  <si>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</si>
  <si>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</si>
  <si>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</si>
  <si>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</si>
  <si>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</si>
  <si>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</si>
  <si>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</si>
  <si>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</si>
  <si>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</si>
  <si>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</si>
  <si>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</si>
  <si>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</si>
  <si>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</si>
  <si>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</si>
  <si>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</si>
  <si>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</si>
  <si>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</si>
  <si>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</si>
  <si>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</si>
  <si>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</si>
  <si>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</si>
  <si>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</si>
  <si>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</si>
  <si>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</si>
  <si>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</si>
  <si>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</si>
  <si>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</si>
  <si>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</si>
  <si>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</si>
  <si>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</si>
  <si>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</si>
  <si>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</si>
  <si>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</si>
  <si>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</si>
  <si>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</si>
  <si>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</si>
  <si>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</si>
  <si>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</si>
  <si>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</si>
  <si>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</si>
  <si>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</si>
  <si>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</si>
  <si>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</si>
  <si>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</si>
  <si>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</si>
  <si>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</si>
  <si>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</si>
  <si>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</si>
  <si>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</si>
  <si>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</si>
  <si>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</si>
  <si>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</si>
  <si>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</si>
  <si>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</si>
  <si>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</si>
  <si>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</si>
  <si>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</si>
  <si>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</si>
  <si>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</si>
  <si>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</si>
  <si>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</si>
  <si>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</si>
  <si>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</si>
  <si>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</si>
  <si>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</si>
  <si>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</si>
  <si>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</si>
  <si>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</si>
  <si>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</si>
  <si>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</si>
  <si>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</si>
  <si>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</si>
  <si>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</si>
  <si>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</si>
  <si>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</si>
  <si>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</si>
  <si>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</si>
  <si>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</si>
  <si>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</si>
  <si>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</si>
  <si>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</si>
  <si>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</si>
  <si>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</si>
  <si>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</si>
  <si>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</si>
  <si>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</si>
  <si>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</si>
  <si>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</si>
  <si>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</si>
  <si>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</si>
  <si>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</si>
  <si>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</si>
  <si>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</si>
  <si>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</si>
  <si>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</si>
  <si>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</si>
  <si>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</si>
  <si>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</si>
  <si>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</si>
  <si>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</si>
  <si>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</si>
  <si>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</si>
  <si>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</si>
  <si>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</si>
  <si>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</si>
  <si>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</si>
  <si>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</si>
  <si>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</si>
  <si>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</si>
  <si>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</si>
  <si>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</si>
  <si>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</si>
  <si>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</si>
  <si>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</si>
  <si>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</si>
  <si>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</si>
  <si>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</si>
  <si>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</si>
  <si>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</si>
  <si>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</si>
  <si>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</si>
  <si>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</si>
  <si>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</si>
  <si>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</si>
  <si>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</si>
  <si>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</si>
  <si>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</si>
  <si>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</si>
  <si>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</si>
  <si>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</si>
  <si>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</si>
  <si>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</si>
  <si>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</si>
  <si>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</si>
  <si>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</si>
  <si>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</si>
  <si>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</si>
  <si>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</si>
  <si>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</si>
  <si>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</si>
  <si>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</si>
  <si>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</si>
  <si>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</si>
  <si>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</si>
  <si>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</si>
  <si>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</si>
  <si>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</si>
  <si>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</si>
  <si>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</si>
  <si>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</si>
  <si>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</si>
  <si>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</si>
  <si>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</si>
  <si>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</si>
  <si>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</si>
  <si>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</si>
  <si>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</si>
  <si>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</si>
  <si>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</si>
  <si>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</si>
  <si>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</si>
  <si>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</si>
  <si>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</si>
  <si>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</si>
  <si>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</si>
  <si>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</si>
  <si>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</si>
  <si>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</si>
  <si>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</si>
  <si>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</si>
  <si>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</si>
  <si>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</si>
  <si>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</si>
  <si>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</si>
  <si>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</si>
  <si>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</si>
  <si>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</si>
  <si>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</si>
  <si>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</si>
  <si>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</si>
  <si>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</si>
  <si>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</si>
  <si>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</si>
  <si>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</si>
  <si>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</si>
  <si>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</si>
  <si>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</si>
  <si>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</si>
  <si>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</si>
  <si>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</si>
  <si>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</si>
  <si>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</si>
  <si>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</si>
  <si>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</si>
  <si>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</si>
  <si>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</si>
  <si>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</si>
  <si>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</si>
  <si>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</si>
  <si>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</si>
  <si>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</si>
  <si>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</si>
  <si>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</si>
  <si>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</si>
  <si>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</si>
  <si>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</si>
  <si>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</si>
  <si>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</si>
  <si>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</si>
  <si>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</si>
  <si>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</si>
  <si>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</si>
  <si>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</si>
  <si>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</si>
  <si>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</si>
  <si>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</si>
  <si>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</si>
  <si>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</si>
  <si>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</si>
  <si>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</si>
  <si>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</si>
  <si>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</si>
  <si>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</si>
  <si>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</si>
  <si>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</si>
  <si>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</si>
  <si>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</si>
  <si>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</si>
  <si>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</si>
  <si>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</si>
  <si>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</si>
  <si>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</si>
  <si>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</si>
  <si>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</si>
  <si>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</si>
  <si>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</si>
  <si>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</si>
  <si>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</si>
  <si>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</si>
  <si>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</si>
  <si>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</si>
  <si>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</si>
  <si>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</si>
  <si>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</si>
  <si>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</si>
  <si>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</si>
  <si>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</si>
  <si>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</si>
  <si>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</si>
  <si>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</si>
  <si>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</si>
  <si>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</si>
  <si>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</si>
  <si>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</si>
  <si>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</si>
  <si>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</si>
  <si>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</si>
  <si>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</si>
  <si>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</si>
  <si>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</si>
  <si>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</si>
  <si>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</si>
  <si>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</si>
  <si>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</si>
  <si>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</si>
  <si>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</si>
  <si>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</si>
  <si>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</si>
  <si>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</si>
  <si>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</si>
  <si>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</si>
  <si>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</si>
  <si>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</si>
  <si>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</si>
  <si>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</si>
  <si>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</si>
  <si>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</si>
  <si>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</si>
  <si>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</si>
  <si>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</si>
  <si>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</si>
  <si>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</si>
  <si>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</si>
  <si>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</si>
  <si>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</si>
  <si>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</si>
  <si>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</si>
  <si>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</si>
  <si>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</si>
  <si>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</si>
  <si>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</si>
  <si>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</si>
  <si>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</si>
  <si>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</si>
  <si>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</si>
  <si>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</si>
  <si>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</si>
  <si>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</si>
  <si>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</si>
  <si>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</si>
  <si>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</si>
  <si>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</si>
  <si>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</si>
  <si>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</si>
  <si>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</si>
  <si>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</si>
  <si>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</si>
  <si>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</si>
  <si>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</si>
  <si>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</si>
  <si>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</si>
  <si>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</si>
  <si>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</si>
  <si>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</si>
  <si>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</si>
  <si>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</si>
  <si>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</si>
  <si>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</si>
  <si>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</si>
  <si>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</si>
  <si>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</si>
  <si>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</si>
  <si>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</si>
  <si>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</si>
  <si>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</si>
  <si>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</si>
  <si>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</si>
  <si>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</si>
  <si>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</si>
  <si>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</si>
  <si>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</si>
  <si>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</si>
  <si>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</si>
  <si>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</si>
  <si>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</si>
  <si>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</si>
  <si>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</si>
  <si>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</si>
  <si>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</si>
  <si>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</si>
  <si>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</si>
  <si>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</si>
  <si>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</si>
  <si>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</si>
  <si>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</si>
  <si>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</si>
  <si>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</si>
  <si>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</si>
  <si>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</si>
  <si>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</si>
  <si>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</si>
  <si>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</si>
  <si>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</si>
  <si>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</si>
  <si>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</si>
  <si>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</si>
  <si>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</si>
  <si>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</si>
  <si>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</si>
  <si>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</si>
  <si>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</si>
  <si>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</si>
  <si>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</si>
  <si>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</si>
  <si>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</si>
  <si>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</si>
  <si>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</si>
  <si>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</si>
  <si>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</si>
  <si>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</si>
  <si>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</si>
  <si>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</si>
  <si>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</si>
  <si>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</si>
  <si>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</si>
  <si>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</si>
  <si>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</si>
  <si>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</si>
  <si>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</si>
  <si>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</si>
  <si>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</si>
  <si>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</si>
  <si>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</si>
  <si>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</si>
  <si>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</si>
  <si>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</si>
  <si>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</si>
  <si>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</si>
  <si>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</si>
  <si>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</si>
  <si>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</si>
  <si>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</si>
  <si>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</si>
  <si>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</si>
  <si>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</si>
  <si>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</si>
  <si>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</si>
  <si>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</si>
  <si>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</si>
  <si>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</si>
  <si>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</si>
  <si>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</si>
  <si>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</si>
  <si>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</si>
  <si>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</si>
  <si>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</si>
  <si>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</si>
  <si>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</si>
  <si>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</si>
  <si>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</si>
  <si>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</si>
  <si>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</si>
  <si>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</si>
  <si>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</si>
  <si>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</si>
  <si>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</si>
  <si>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</si>
  <si>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</si>
  <si>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</si>
  <si>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</si>
  <si>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</si>
  <si>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</si>
  <si>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</si>
  <si>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</si>
  <si>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</si>
  <si>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</si>
  <si>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</si>
  <si>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</si>
  <si>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</si>
  <si>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</si>
  <si>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</si>
  <si>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</si>
  <si>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</si>
  <si>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</si>
  <si>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</si>
  <si>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</si>
  <si>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</si>
  <si>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</si>
  <si>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</si>
  <si>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</si>
  <si>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</si>
  <si>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</si>
  <si>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</si>
  <si>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</si>
  <si>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</si>
  <si>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</si>
  <si>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</si>
  <si>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</si>
  <si>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</si>
  <si>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</si>
  <si>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</si>
  <si>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</si>
  <si>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</si>
  <si>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</si>
  <si>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</si>
  <si>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</si>
  <si>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</si>
  <si>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</si>
  <si>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</si>
  <si>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</si>
  <si>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</si>
  <si>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</si>
  <si>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</si>
  <si>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</si>
  <si>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</si>
  <si>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</si>
  <si>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</si>
  <si>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</si>
  <si>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</si>
  <si>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</si>
  <si>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</si>
  <si>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</si>
  <si>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</si>
  <si>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</si>
  <si>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</si>
  <si>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</si>
  <si>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</si>
  <si>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</si>
  <si>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</si>
  <si>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</si>
  <si>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</si>
  <si>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</si>
  <si>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</si>
  <si>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</si>
  <si>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</si>
  <si>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Em intervalo das 12h18 até 13h48</t>
  </si>
  <si>
    <t xml:space="preserve">Sem oportunidade de faixa </t>
  </si>
  <si>
    <t>TP não solicitou intervalo</t>
  </si>
  <si>
    <t>TP não solicitou intervalo / Realizando deslocamento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</si>
  <si>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</si>
  <si>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</si>
  <si>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</si>
  <si>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</si>
  <si>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</si>
  <si>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</si>
  <si>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</si>
  <si>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</si>
  <si>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</si>
  <si>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MC1 09h29 /  Em inervalo das 11h07 até 13h07.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</si>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</sst>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70" activePane="topRight" state="frozen"/>
      <selection pane="topRight" activeCell="D287" sqref="D2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/>
      <c r="BN257" s="130"/>
      <c r="BO257" s="130"/>
      <c r="BP257" s="18"/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1403</v>
      </c>
      <c r="BK262" s="18" t="s">
        <v>1403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1404</v>
      </c>
      <c r="BK263" s="18" t="s">
        <v>1404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1405</v>
      </c>
      <c r="BK264" s="18" t="s">
        <v>1406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1408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1409</v>
      </c>
      <c r="BK267" s="18" t="s">
        <v>1409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1411</v>
      </c>
      <c r="BK268" s="18" t="s">
        <v>1411</v>
      </c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0.54652777777777772</v>
      </c>
      <c r="AU271" s="136"/>
      <c r="AV271" s="136"/>
      <c r="AW271" s="14"/>
      <c r="AX271" s="14"/>
      <c r="AY271" s="164">
        <f t="shared" si="26"/>
        <v>8.3333333333333259E-2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1412</v>
      </c>
      <c r="BK271" s="18" t="s">
        <v>1412</v>
      </c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0.99999999999999911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1413</v>
      </c>
      <c r="BK272" s="18" t="s">
        <v>1413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1413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1414</v>
      </c>
      <c r="BK277" s="18" t="s">
        <v>1414</v>
      </c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1415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1416</v>
      </c>
      <c r="BK278" s="18" t="s">
        <v>1416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1417</v>
      </c>
      <c r="BK279" s="18" t="s">
        <v>1417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1418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1419</v>
      </c>
      <c r="BK280" s="18" t="s">
        <v>1419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1420</v>
      </c>
      <c r="BK281" s="18" t="s">
        <v>1421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1407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 hidden="1">
      <c r="A294" s="47" t="str">
        <f t="shared" si="27"/>
        <v>E1746065</v>
      </c>
      <c r="B294" s="102">
        <v>46065</v>
      </c>
      <c r="C294" s="135">
        <f>IF(BS_CONTROLE[[#This Row],[DATA]]="","",WEEKNUM(BS_CONTROLE[[#This Row],[DATA]]))</f>
        <v>7</v>
      </c>
      <c r="D294" s="104" t="s">
        <v>737</v>
      </c>
      <c r="E294" s="159">
        <v>4</v>
      </c>
      <c r="F294" s="126" t="s">
        <v>595</v>
      </c>
      <c r="G294" s="142" t="str">
        <f>IF(D294="","*",VLOOKUP(F294,BS_ATIVIDADE[],3,FALSE))</f>
        <v>CAMINHÂO - SOLDA</v>
      </c>
      <c r="H294" s="106" t="s">
        <v>201</v>
      </c>
      <c r="I294" s="106" t="s">
        <v>201</v>
      </c>
      <c r="J294" s="105">
        <v>55</v>
      </c>
      <c r="K294" s="105">
        <v>100.56100000000001</v>
      </c>
      <c r="L294" s="105">
        <v>100.88200000000001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05" t="s">
        <v>1084</v>
      </c>
      <c r="W294" s="151" t="s">
        <v>1085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6251</v>
      </c>
      <c r="AF294" s="105"/>
      <c r="AG294" s="105"/>
      <c r="AH294" s="15"/>
      <c r="AI294" s="126" t="str">
        <f>IF(BS_CONTROLE[[#This Row],[Atividade]]=0, "-", BS_CONTROLE[[#This Row],[Atividade]])</f>
        <v>CAMINHÃO DE SOLDA</v>
      </c>
      <c r="AJ294" s="9" t="str">
        <f>IF(BS_CONTROLE[[#This Row],[Atividade]]=0, "-", BS_CONTROLE[[#This Row],[Atividade]])</f>
        <v>CAMINHÃO DE SOLDA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ZKW-ZLU</v>
      </c>
      <c r="AN294" s="105" t="str">
        <f>IF(BS_CONTROLE[[#This Row],[SB]]=0, "-", BS_CONTROLE[[#This Row],[SB]])</f>
        <v>102ZKW2</v>
      </c>
      <c r="AO294" s="105">
        <f>IF(BS_CONTROLE[[#This Row],[SUB]]=0, "-", BS_CONTROLE[[#This Row],[SUB]])</f>
        <v>55</v>
      </c>
      <c r="AP294" s="105">
        <f>BS_CONTROLE[[#This Row],[KM - Inicio]]</f>
        <v>100.56100000000001</v>
      </c>
      <c r="AQ294" s="105">
        <f>BS_CONTROLE[[#This Row],[KM - Inicio]]</f>
        <v>100.56100000000001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 hidden="1">
      <c r="A295" s="47" t="str">
        <f t="shared" si="27"/>
        <v>V8946065</v>
      </c>
      <c r="B295" s="102">
        <v>46065</v>
      </c>
      <c r="C295" s="135">
        <f>IF(BS_CONTROLE[[#This Row],[DATA]]="","",WEEKNUM(BS_CONTROLE[[#This Row],[DATA]]))</f>
        <v>7</v>
      </c>
      <c r="D295" s="104" t="s">
        <v>803</v>
      </c>
      <c r="E295" s="159"/>
      <c r="F295" s="126" t="s">
        <v>698</v>
      </c>
      <c r="G295" s="142" t="str">
        <f>IF(D295="","*",VLOOKUP(F295,BS_ATIVIDADE[],3,FALSE))</f>
        <v>MECANIZAÇÃO - SOCADORA</v>
      </c>
      <c r="H295" s="105" t="s">
        <v>201</v>
      </c>
      <c r="I295" s="105" t="s">
        <v>201</v>
      </c>
      <c r="J295" s="105">
        <v>55</v>
      </c>
      <c r="K295" s="105">
        <v>106</v>
      </c>
      <c r="L295" s="105" t="s">
        <v>593</v>
      </c>
      <c r="M295" s="1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5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06">
        <v>0.41666666666666669</v>
      </c>
      <c r="P295" s="106">
        <v>8.3333333333333329E-2</v>
      </c>
      <c r="Q295" s="172">
        <v>480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51" t="s">
        <v>1061</v>
      </c>
      <c r="W295" s="151" t="s">
        <v>1050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6239</v>
      </c>
      <c r="AF295" s="105" t="s">
        <v>593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ZLU1052</v>
      </c>
      <c r="AO295" s="105">
        <f>IF(BS_CONTROLE[[#This Row],[SUB]]=0, "-", BS_CONTROLE[[#This Row],[SUB]])</f>
        <v>55</v>
      </c>
      <c r="AP295" s="105">
        <f>BS_CONTROLE[[#This Row],[KM - Inicio]]</f>
        <v>106</v>
      </c>
      <c r="AQ295" s="105">
        <f>BS_CONTROLE[[#This Row],[KM - Inicio]]</f>
        <v>106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1423</v>
      </c>
      <c r="C4" s="160" t="s">
        <v>1424</v>
      </c>
      <c r="D4" s="160" t="s">
        <v>1425</v>
      </c>
      <c r="E4" s="160" t="s">
        <v>1426</v>
      </c>
      <c r="F4" s="160" t="s">
        <v>4</v>
      </c>
      <c r="G4" s="160" t="s">
        <v>1427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1428</v>
      </c>
      <c r="C6" s="161">
        <v>407867</v>
      </c>
      <c r="D6" s="161" t="s">
        <v>1429</v>
      </c>
      <c r="E6" s="161" t="s">
        <v>824</v>
      </c>
      <c r="F6" s="161" t="s">
        <v>1430</v>
      </c>
      <c r="G6" s="162"/>
    </row>
    <row r="7" spans="2:7">
      <c r="B7" s="182" t="s">
        <v>1431</v>
      </c>
      <c r="C7" s="182">
        <v>293644</v>
      </c>
      <c r="D7" s="182" t="s">
        <v>1432</v>
      </c>
      <c r="E7" s="182" t="s">
        <v>824</v>
      </c>
      <c r="F7" s="182" t="s">
        <v>1430</v>
      </c>
      <c r="G7" s="183" t="s">
        <v>1433</v>
      </c>
    </row>
    <row r="8" spans="2:7">
      <c r="B8" s="161" t="s">
        <v>1434</v>
      </c>
      <c r="C8" s="161">
        <v>256790</v>
      </c>
      <c r="D8" s="161" t="s">
        <v>1435</v>
      </c>
      <c r="E8" s="161" t="s">
        <v>825</v>
      </c>
      <c r="F8" s="161" t="s">
        <v>1436</v>
      </c>
      <c r="G8" s="162">
        <v>46357</v>
      </c>
    </row>
    <row r="9" spans="2:7" ht="29.25">
      <c r="B9" s="161" t="s">
        <v>1437</v>
      </c>
      <c r="C9" s="161"/>
      <c r="D9" s="161"/>
      <c r="E9" s="161" t="s">
        <v>825</v>
      </c>
      <c r="F9" s="161" t="s">
        <v>1436</v>
      </c>
      <c r="G9" s="162" t="s">
        <v>1438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826</v>
      </c>
      <c r="F10" s="161" t="s">
        <v>54</v>
      </c>
      <c r="G10" s="161" t="s">
        <v>1441</v>
      </c>
    </row>
    <row r="11" spans="2:7">
      <c r="B11" s="161" t="s">
        <v>1442</v>
      </c>
      <c r="C11" s="161">
        <v>293716</v>
      </c>
      <c r="D11" s="161" t="s">
        <v>1443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1444</v>
      </c>
      <c r="C12" s="161">
        <v>257258</v>
      </c>
      <c r="D12" s="161" t="s">
        <v>1445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1446</v>
      </c>
      <c r="C13" s="161">
        <v>371147</v>
      </c>
      <c r="D13" s="161" t="s">
        <v>1447</v>
      </c>
      <c r="E13" s="161" t="s">
        <v>827</v>
      </c>
      <c r="F13" s="161" t="s">
        <v>71</v>
      </c>
      <c r="G13" s="161" t="s">
        <v>1441</v>
      </c>
    </row>
    <row r="14" spans="2:7">
      <c r="B14" s="161" t="s">
        <v>1448</v>
      </c>
      <c r="C14" s="161">
        <v>259230</v>
      </c>
      <c r="D14" s="161" t="s">
        <v>1449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1450</v>
      </c>
      <c r="C15" s="161">
        <v>370705</v>
      </c>
      <c r="D15" s="161"/>
      <c r="E15" s="161" t="s">
        <v>827</v>
      </c>
      <c r="F15" s="161" t="s">
        <v>71</v>
      </c>
      <c r="G15" s="161" t="s">
        <v>1441</v>
      </c>
    </row>
    <row r="16" spans="2:7" ht="29.25">
      <c r="B16" s="161" t="s">
        <v>1451</v>
      </c>
      <c r="C16" s="161">
        <v>258542</v>
      </c>
      <c r="D16" s="161" t="s">
        <v>1452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1453</v>
      </c>
      <c r="C17" s="161">
        <v>257050</v>
      </c>
      <c r="D17" s="161" t="s">
        <v>1454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1456</v>
      </c>
      <c r="D4" s="163" t="s">
        <v>1457</v>
      </c>
      <c r="E4" s="163" t="s">
        <v>1458</v>
      </c>
      <c r="F4" s="160" t="s">
        <v>1459</v>
      </c>
      <c r="G4" s="163" t="s">
        <v>1460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1461</v>
      </c>
      <c r="G9" s="167"/>
    </row>
    <row r="10" spans="2:7" ht="19.5" customHeight="1">
      <c r="B10" s="167" t="s">
        <v>1463</v>
      </c>
      <c r="C10" s="167">
        <v>9038</v>
      </c>
      <c r="D10" s="168">
        <v>46063</v>
      </c>
      <c r="E10" s="167">
        <v>11450</v>
      </c>
      <c r="F10" s="169" t="s">
        <v>1464</v>
      </c>
      <c r="G10" s="167"/>
    </row>
    <row r="11" spans="2:7" ht="19.5" customHeight="1">
      <c r="B11" s="167" t="s">
        <v>744</v>
      </c>
      <c r="C11" s="167" t="s">
        <v>1465</v>
      </c>
      <c r="D11" s="168">
        <v>46056</v>
      </c>
      <c r="E11" s="167">
        <v>9100</v>
      </c>
      <c r="F11" s="169" t="s">
        <v>1466</v>
      </c>
      <c r="G11" s="167" t="s">
        <v>1467</v>
      </c>
    </row>
    <row r="12" spans="2:7" ht="19.5" customHeight="1">
      <c r="B12" s="167" t="s">
        <v>744</v>
      </c>
      <c r="C12" s="167" t="s">
        <v>1468</v>
      </c>
      <c r="D12" s="168">
        <v>46058</v>
      </c>
      <c r="E12" s="167">
        <v>12000</v>
      </c>
      <c r="F12" s="169" t="s">
        <v>1461</v>
      </c>
      <c r="G12" s="167"/>
    </row>
    <row r="13" spans="2:7" ht="19.5" customHeight="1">
      <c r="B13" s="167" t="s">
        <v>744</v>
      </c>
      <c r="C13" s="167" t="s">
        <v>1469</v>
      </c>
      <c r="D13" s="168">
        <v>46058</v>
      </c>
      <c r="E13" s="167">
        <v>12000</v>
      </c>
      <c r="F13" s="169" t="s">
        <v>1461</v>
      </c>
      <c r="G13" s="167"/>
    </row>
    <row r="14" spans="2:7" ht="19.5" customHeight="1">
      <c r="B14" s="167" t="s">
        <v>744</v>
      </c>
      <c r="C14" s="167" t="s">
        <v>1470</v>
      </c>
      <c r="D14" s="168">
        <v>46058</v>
      </c>
      <c r="E14" s="167">
        <v>13800</v>
      </c>
      <c r="F14" s="169" t="s">
        <v>1461</v>
      </c>
      <c r="G14" s="167" t="s">
        <v>1471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1472</v>
      </c>
      <c r="D5" s="218"/>
      <c r="E5" s="218"/>
      <c r="F5" s="218"/>
      <c r="G5" s="218"/>
      <c r="H5" s="218"/>
      <c r="I5" s="218"/>
      <c r="J5" s="219"/>
      <c r="K5" s="220" t="s">
        <v>1473</v>
      </c>
      <c r="L5" s="221"/>
      <c r="M5" s="221"/>
      <c r="N5" s="221"/>
      <c r="O5" s="222" t="s">
        <v>1474</v>
      </c>
      <c r="P5" s="223"/>
    </row>
    <row r="6" spans="1:16" s="74" customFormat="1" ht="15" customHeight="1">
      <c r="A6" s="66" t="s">
        <v>1475</v>
      </c>
      <c r="B6" s="75" t="s">
        <v>1476</v>
      </c>
      <c r="C6" s="76" t="s">
        <v>992</v>
      </c>
      <c r="D6" s="77" t="s">
        <v>993</v>
      </c>
      <c r="E6" s="76" t="s">
        <v>1477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1478</v>
      </c>
      <c r="M6" s="80" t="s">
        <v>611</v>
      </c>
      <c r="N6" s="81" t="s">
        <v>987</v>
      </c>
      <c r="O6" s="158" t="s">
        <v>1030</v>
      </c>
      <c r="P6" s="133" t="s">
        <v>1479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Em intervalo das 12h18 até 13h48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Em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13h07.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E17</v>
      </c>
      <c r="F294" s="83" t="str">
        <f>IF(SP_SUL!H294="","*",SP_SUL!H294)</f>
        <v>102ZKW2</v>
      </c>
      <c r="G294" s="83" t="str">
        <f>IF(SP_SUL!M294="","*",SP_SUL!M294)</f>
        <v>ZKW-ZLU</v>
      </c>
      <c r="H294" s="116">
        <f>IF(SP_SUL!K294="","*",SP_SUL!K294)</f>
        <v>100.56100000000001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ZKW-ZLU</v>
      </c>
      <c r="M294" s="83">
        <f>IF(SP_SUL!AP294="","*",SP_SUL!AP294)</f>
        <v>100.56100000000001</v>
      </c>
      <c r="N294" s="83" t="str">
        <f>IF(SP_SUL!AM294="","*",SP_SUL!AM294)</f>
        <v>ZKW-ZLU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V89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106</v>
      </c>
      <c r="I295" s="113">
        <f>IF(SP_SUL!O295="","*",SP_SUL!O295)</f>
        <v>0.41666666666666669</v>
      </c>
      <c r="J295" s="113">
        <f>IF(SP_SUL!P295="","*",SP_SUL!P295)</f>
        <v>8.3333333333333329E-2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106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1480</v>
      </c>
      <c r="V1" s="229"/>
      <c r="W1" s="229"/>
    </row>
    <row r="2" spans="1:23" ht="15" customHeight="1">
      <c r="A2" s="87" t="s">
        <v>1481</v>
      </c>
      <c r="B2" s="87" t="s">
        <v>1476</v>
      </c>
      <c r="C2" s="87" t="s">
        <v>411</v>
      </c>
      <c r="D2" s="88" t="s">
        <v>992</v>
      </c>
      <c r="E2" s="88" t="s">
        <v>4</v>
      </c>
      <c r="F2" s="88" t="s">
        <v>1475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1482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E17</v>
      </c>
      <c r="H291" s="145" t="str">
        <f>IF(SP_SUL!F294="","*",SP_SUL!F294)</f>
        <v>CAMINHÃO DE SOLDA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ZKW-ZLU</v>
      </c>
      <c r="L291" s="139" t="str">
        <f>IF(SP_SUL!N294="","*",SP_SUL!N294)</f>
        <v>102ZKW2</v>
      </c>
      <c r="M291" s="140">
        <f>IF(SP_SUL!J294="","*",SP_SUL!J294)</f>
        <v>55</v>
      </c>
      <c r="N291" s="144">
        <f>IF(SP_SUL!K294="","*",SP_SUL!K294)</f>
        <v>100.56100000000001</v>
      </c>
      <c r="O291" s="144">
        <f>IF(SP_SUL!L294="","*",SP_SUL!L294)</f>
        <v>100.88200000000001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Nº DE SOLDA</v>
      </c>
      <c r="S291" s="145" t="str">
        <f>IF(SP_SUL!V294="","*",SP_SUL!V294)</f>
        <v>Higor</v>
      </c>
      <c r="T291" s="145" t="str">
        <f>IF(SP_SUL!W294="","*",SP_SUL!W294)</f>
        <v>Caminhão de solda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V89</v>
      </c>
      <c r="H292" s="145" t="str">
        <f>IF(SP_SUL!F295="","*",SP_SUL!F295)</f>
        <v>MECANIZAÇÃO - SOCADORA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ZLU1052</v>
      </c>
      <c r="M292" s="140">
        <f>IF(SP_SUL!J295="","*",SP_SUL!J295)</f>
        <v>55</v>
      </c>
      <c r="N292" s="144">
        <f>IF(SP_SUL!K295="","*",SP_SUL!K295)</f>
        <v>106</v>
      </c>
      <c r="O292" s="144" t="str">
        <f>IF(SP_SUL!L295="","*",SP_SUL!L295)</f>
        <v>-</v>
      </c>
      <c r="P292" s="143">
        <f>IF(SP_SUL!O295="","*",SP_SUL!O295)</f>
        <v>0.41666666666666669</v>
      </c>
      <c r="Q292" s="143">
        <f>IF(SP_SUL!P295="","*",SP_SUL!P295)</f>
        <v>8.3333333333333329E-2</v>
      </c>
      <c r="R292" s="145" t="str">
        <f>IF(SP_SUL!Q295="","*",CONCATENATE(SP_SUL!Q295," ",SP_SUL!R295))</f>
        <v>480 M</v>
      </c>
      <c r="S292" s="145" t="str">
        <f>IF(SP_SUL!V295="","*",SP_SUL!V295)</f>
        <v>Antonioni</v>
      </c>
      <c r="T292" s="145" t="str">
        <f>IF(SP_SUL!W295="","*",SP_SUL!W295)</f>
        <v xml:space="preserve">Socaria mecanizada 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1483</v>
      </c>
      <c r="C2" s="121" t="s">
        <v>977</v>
      </c>
      <c r="D2" s="76" t="s">
        <v>979</v>
      </c>
      <c r="E2" s="76" t="s">
        <v>1484</v>
      </c>
      <c r="F2" s="99" t="s">
        <v>1485</v>
      </c>
      <c r="G2" s="76" t="s">
        <v>1486</v>
      </c>
      <c r="H2" s="76" t="s">
        <v>1487</v>
      </c>
      <c r="I2" s="76" t="s">
        <v>1488</v>
      </c>
      <c r="J2" s="76" t="s">
        <v>1489</v>
      </c>
      <c r="K2" s="78" t="s">
        <v>1490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E17</v>
      </c>
      <c r="E290" s="94" t="str">
        <f>IF(SP_SUL!H294="","*",SP_SUL!H294)</f>
        <v>102ZKW2</v>
      </c>
      <c r="F290" s="100" t="str">
        <f>IF(SP_SUL!M294="","*",SP_SUL!M294)</f>
        <v>ZKW-ZLU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V89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2026-02-11T16:05:22Z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