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800" documentId="120_S{118792C3-22EF-5104-A093-F22BFE3913F3}" xr6:coauthVersionLast="47" xr6:coauthVersionMax="47" xr10:uidLastSave="{4E0407A5-2191-4500-918A-1AB7B590F9E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5" l="1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5" i="1"/>
  <c r="Q206" i="1"/>
  <c r="Q208" i="1"/>
  <c r="Q209" i="1"/>
  <c r="Q210" i="1"/>
  <c r="Q211" i="1"/>
  <c r="Q212" i="1"/>
  <c r="Q213" i="1"/>
  <c r="Q214" i="1"/>
  <c r="Q216" i="1"/>
  <c r="Q219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M260" i="1" a="1"/>
  <c r="M260" i="1" s="1"/>
  <c r="R260" i="1" a="1"/>
  <c r="R260" i="1" s="1"/>
  <c r="S260" i="1" a="1"/>
  <c r="S260" i="1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M261" i="1" a="1"/>
  <c r="M261" i="1" s="1"/>
  <c r="R261" i="1" a="1"/>
  <c r="R261" i="1" s="1"/>
  <c r="S261" i="1" a="1"/>
  <c r="S261" i="1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M262" i="1" a="1"/>
  <c r="M262" i="1" s="1"/>
  <c r="R262" i="1" a="1"/>
  <c r="R262" i="1" s="1"/>
  <c r="S262" i="1" a="1"/>
  <c r="S262" i="1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M263" i="1" a="1"/>
  <c r="M263" i="1" s="1"/>
  <c r="R263" i="1" a="1"/>
  <c r="R263" i="1" s="1"/>
  <c r="S263" i="1" a="1"/>
  <c r="S263" i="1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M264" i="1" a="1"/>
  <c r="M264" i="1" s="1"/>
  <c r="R264" i="1" a="1"/>
  <c r="R264" i="1" s="1"/>
  <c r="S264" i="1" a="1"/>
  <c r="S264" i="1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M265" i="1" a="1"/>
  <c r="M265" i="1" s="1"/>
  <c r="R265" i="1" a="1"/>
  <c r="R265" i="1" s="1"/>
  <c r="S265" i="1" a="1"/>
  <c r="S265" i="1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M266" i="1" a="1"/>
  <c r="M266" i="1" s="1"/>
  <c r="R266" i="1" a="1"/>
  <c r="R266" i="1" s="1"/>
  <c r="S266" i="1" a="1"/>
  <c r="S266" i="1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M267" i="1" a="1"/>
  <c r="M267" i="1" s="1"/>
  <c r="R267" i="1" a="1"/>
  <c r="R267" i="1" s="1"/>
  <c r="S267" i="1" a="1"/>
  <c r="S267" i="1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M268" i="1" a="1"/>
  <c r="M268" i="1" s="1"/>
  <c r="R268" i="1" a="1"/>
  <c r="R268" i="1" s="1"/>
  <c r="S268" i="1" a="1"/>
  <c r="S268" i="1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M269" i="1" a="1"/>
  <c r="M269" i="1" s="1"/>
  <c r="R269" i="1" a="1"/>
  <c r="R269" i="1" s="1"/>
  <c r="S269" i="1" a="1"/>
  <c r="S269" i="1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M270" i="1" a="1"/>
  <c r="M270" i="1" s="1"/>
  <c r="R270" i="1" a="1"/>
  <c r="R270" i="1" s="1"/>
  <c r="S270" i="1" a="1"/>
  <c r="S270" i="1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M271" i="1" a="1"/>
  <c r="M271" i="1" s="1"/>
  <c r="R271" i="1" a="1"/>
  <c r="R271" i="1" s="1"/>
  <c r="S271" i="1" a="1"/>
  <c r="S271" i="1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M272" i="1" a="1"/>
  <c r="M272" i="1" s="1"/>
  <c r="R272" i="1" a="1"/>
  <c r="R272" i="1" s="1"/>
  <c r="S272" i="1" a="1"/>
  <c r="S272" i="1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M273" i="1" a="1"/>
  <c r="M273" i="1" s="1"/>
  <c r="R273" i="1" a="1"/>
  <c r="R273" i="1" s="1"/>
  <c r="S273" i="1" a="1"/>
  <c r="S273" i="1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M274" i="1" a="1"/>
  <c r="M274" i="1" s="1"/>
  <c r="R274" i="1" a="1"/>
  <c r="R274" i="1" s="1"/>
  <c r="S274" i="1" a="1"/>
  <c r="S274" i="1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M275" i="1" a="1"/>
  <c r="M275" i="1" s="1"/>
  <c r="R275" i="1" a="1"/>
  <c r="R275" i="1" s="1"/>
  <c r="S275" i="1" a="1"/>
  <c r="S275" i="1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M276" i="1" a="1"/>
  <c r="M276" i="1" s="1"/>
  <c r="R276" i="1" a="1"/>
  <c r="R276" i="1" s="1"/>
  <c r="S276" i="1" a="1"/>
  <c r="S276" i="1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M277" i="1" a="1"/>
  <c r="M277" i="1" s="1"/>
  <c r="R277" i="1" a="1"/>
  <c r="R277" i="1" s="1"/>
  <c r="S277" i="1" a="1"/>
  <c r="S277" i="1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M278" i="1" a="1"/>
  <c r="M278" i="1" s="1"/>
  <c r="R278" i="1" a="1"/>
  <c r="R278" i="1" s="1"/>
  <c r="S278" i="1" a="1"/>
  <c r="S278" i="1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<sst xmlns="http://schemas.openxmlformats.org/spreadsheetml/2006/main" count="6133" uniqueCount="1518">
  <si>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</si>
  <si>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</si>
  <si>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</si>
  <si>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</si>
  <si>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</si>
  <si>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</si>
  <si>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</si>
  <si>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</si>
  <si>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</si>
  <si>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</si>
  <si>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</si>
  <si>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</si>
  <si>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</si>
  <si>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</si>
  <si>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</si>
  <si>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</si>
  <si>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</si>
  <si>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</si>
  <si>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</si>
  <si>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</si>
  <si>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</si>
  <si>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</si>
  <si>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</si>
  <si>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</si>
  <si>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</si>
  <si>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</si>
  <si>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</si>
  <si>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</si>
  <si>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</si>
  <si>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</si>
  <si>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</si>
  <si>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</si>
  <si>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</si>
  <si>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</si>
  <si>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</si>
  <si>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</si>
  <si>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</si>
  <si>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</si>
  <si>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</si>
  <si>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</si>
  <si>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</si>
  <si>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</si>
  <si>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</si>
  <si>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</si>
  <si>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</si>
  <si>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</si>
  <si>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</si>
  <si>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</si>
  <si>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</si>
  <si>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</si>
  <si>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</si>
  <si>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</si>
  <si>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</si>
  <si>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</si>
  <si>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</si>
  <si>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</si>
  <si>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</si>
  <si>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</si>
  <si>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</si>
  <si>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</si>
  <si>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</si>
  <si>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</si>
  <si>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</si>
  <si>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</si>
  <si>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</si>
  <si>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</si>
  <si>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</si>
  <si>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</si>
  <si>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</si>
  <si>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</si>
  <si>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</si>
  <si>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</si>
  <si>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</si>
  <si>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</si>
  <si>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</si>
  <si>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</si>
  <si>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</si>
  <si>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</si>
  <si>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</si>
  <si>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</si>
  <si>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</si>
  <si>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</si>
  <si>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</si>
  <si>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</si>
  <si>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</si>
  <si>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</si>
  <si>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</si>
  <si>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</si>
  <si>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</si>
  <si>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</si>
  <si>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</si>
  <si>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</si>
  <si>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</si>
  <si>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</si>
  <si>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</si>
  <si>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</si>
  <si>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</si>
  <si>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</si>
  <si>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</si>
  <si>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</si>
  <si>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</si>
  <si>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</si>
  <si>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</si>
  <si>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</si>
  <si>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</si>
  <si>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</si>
  <si>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</si>
  <si>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</si>
  <si>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</si>
  <si>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</si>
  <si>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</si>
  <si>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</si>
  <si>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</si>
  <si>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</si>
  <si>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</si>
  <si>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</si>
  <si>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</si>
  <si>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</si>
  <si>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</si>
  <si>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</si>
  <si>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</si>
  <si>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</si>
  <si>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</si>
  <si>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</si>
  <si>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</si>
  <si>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</si>
  <si>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</si>
  <si>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</si>
  <si>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</si>
  <si>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</si>
  <si>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</si>
  <si>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</si>
  <si>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</si>
  <si>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</si>
  <si>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</si>
  <si>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</si>
  <si>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</si>
  <si>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</si>
  <si>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</si>
  <si>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</si>
  <si>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</si>
  <si>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</si>
  <si>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</si>
  <si>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</si>
  <si>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</si>
  <si>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</si>
  <si>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</si>
  <si>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</si>
  <si>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</si>
  <si>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</si>
  <si>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</si>
  <si>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</si>
  <si>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</si>
  <si>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</si>
  <si>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</si>
  <si>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</si>
  <si>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</si>
  <si>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</si>
  <si>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</si>
  <si>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</si>
  <si>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</si>
  <si>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</si>
  <si>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</si>
  <si>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</si>
  <si>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</si>
  <si>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</si>
  <si>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</si>
  <si>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</si>
  <si>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</si>
  <si>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</si>
  <si>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</si>
  <si>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</si>
  <si>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</si>
  <si>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</si>
  <si>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</si>
  <si>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</si>
  <si>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</si>
  <si>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</si>
  <si>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</si>
  <si>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</si>
  <si>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</si>
  <si>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</si>
  <si>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</si>
  <si>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</si>
  <si>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</si>
  <si>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</si>
  <si>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</si>
  <si>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</si>
  <si>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</si>
  <si>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</si>
  <si>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</si>
  <si>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</si>
  <si>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</si>
  <si>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</si>
  <si>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</si>
  <si>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</si>
  <si>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</si>
  <si>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</si>
  <si>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</si>
  <si>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</si>
  <si>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</si>
  <si>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</si>
  <si>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</si>
  <si>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</si>
  <si>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</si>
  <si>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</si>
  <si>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</si>
  <si>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</si>
  <si>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</si>
  <si>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</si>
  <si>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</si>
  <si>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</si>
  <si>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</si>
  <si>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</si>
  <si>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</si>
  <si>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</si>
  <si>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</si>
  <si>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</si>
  <si>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</si>
  <si>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</si>
  <si>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</si>
  <si>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</si>
  <si>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</si>
  <si>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</si>
  <si>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</si>
  <si>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</si>
  <si>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</si>
  <si>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</si>
  <si>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</si>
  <si>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</si>
  <si>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</si>
  <si>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</si>
  <si>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</si>
  <si>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</si>
  <si>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</si>
  <si>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</si>
  <si>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</si>
  <si>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</si>
  <si>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</si>
  <si>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</si>
  <si>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</si>
  <si>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</si>
  <si>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</si>
  <si>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</si>
  <si>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</si>
  <si>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</si>
  <si>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</si>
  <si>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</si>
  <si>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</si>
  <si>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</si>
  <si>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</si>
  <si>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</si>
  <si>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</si>
  <si>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</si>
  <si>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</si>
  <si>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</si>
  <si>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</si>
  <si>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</si>
  <si>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</si>
  <si>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</si>
  <si>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</si>
  <si>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</si>
  <si>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</si>
  <si>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</si>
  <si>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</si>
  <si>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</si>
  <si>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</si>
  <si>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</si>
  <si>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</si>
  <si>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</si>
  <si>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</si>
  <si>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</si>
  <si>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</si>
  <si>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</si>
  <si>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</si>
  <si>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</si>
  <si>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</si>
  <si>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</si>
  <si>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</si>
  <si>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</si>
  <si>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</si>
  <si>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</si>
  <si>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</si>
  <si>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</si>
  <si>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</si>
  <si>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</si>
  <si>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</si>
  <si>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</si>
  <si>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</si>
  <si>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</si>
  <si>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</si>
  <si>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</si>
  <si>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</si>
  <si>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</si>
  <si>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</si>
  <si>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</si>
  <si>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</si>
  <si>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</si>
  <si>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</si>
  <si>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</si>
  <si>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</si>
  <si>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</si>
  <si>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</si>
  <si>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</si>
  <si>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</si>
  <si>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</si>
  <si>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</si>
  <si>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</si>
  <si>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</si>
  <si>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</si>
  <si>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</si>
  <si>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</si>
  <si>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</si>
  <si>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</si>
  <si>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</si>
  <si>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</si>
  <si>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</si>
  <si>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</si>
  <si>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</si>
  <si>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</si>
  <si>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</si>
  <si>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</si>
  <si>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</si>
  <si>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</si>
  <si>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</si>
  <si>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</si>
  <si>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</si>
  <si>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</si>
  <si>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</si>
  <si>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</si>
  <si>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</si>
  <si>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</si>
  <si>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</si>
  <si>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</si>
  <si>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</si>
  <si>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</si>
  <si>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</si>
  <si>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</si>
  <si>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</si>
  <si>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</si>
  <si>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</si>
  <si>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</si>
  <si>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</si>
  <si>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</si>
  <si>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</si>
  <si>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</si>
  <si>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</si>
  <si>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</si>
  <si>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</si>
  <si>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</si>
  <si>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</si>
  <si>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</si>
  <si>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</si>
  <si>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</si>
  <si>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</si>
  <si>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</si>
  <si>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</si>
  <si>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</si>
  <si>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</si>
  <si>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</si>
  <si>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</si>
  <si>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</si>
  <si>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</si>
  <si>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</si>
  <si>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</si>
  <si>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</si>
  <si>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</si>
  <si>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</si>
  <si>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</si>
  <si>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</si>
  <si>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</si>
  <si>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</si>
  <si>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</si>
  <si>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</si>
  <si>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</si>
  <si>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</si>
  <si>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</si>
  <si>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</si>
  <si>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</si>
  <si>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</si>
  <si>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</si>
  <si>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</si>
  <si>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</si>
  <si>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</si>
  <si>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</si>
  <si>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</si>
  <si>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</si>
  <si>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</si>
  <si>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</si>
  <si>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</si>
  <si>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</si>
  <si>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</si>
  <si>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</si>
  <si>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</si>
  <si>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</si>
  <si>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</si>
  <si>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</si>
  <si>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</si>
  <si>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</si>
  <si>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</si>
  <si>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</si>
  <si>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</si>
  <si>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</si>
  <si>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</si>
  <si>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</si>
  <si>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</si>
  <si>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</si>
  <si>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</si>
  <si>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</si>
  <si>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</si>
  <si>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</si>
  <si>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</si>
  <si>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</si>
  <si>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</si>
  <si>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</si>
  <si>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</si>
  <si>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</si>
  <si>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</si>
  <si>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</si>
  <si>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</si>
  <si>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</si>
  <si>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</si>
  <si>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</si>
  <si>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</si>
  <si>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</si>
  <si>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</si>
  <si>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</si>
  <si>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</si>
  <si>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</si>
  <si>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</si>
  <si>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</si>
  <si>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</si>
  <si>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</si>
  <si>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</si>
  <si>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</si>
  <si>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</si>
  <si>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</si>
  <si>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</si>
  <si>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</si>
  <si>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</si>
  <si>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</si>
  <si>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</si>
  <si>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</si>
  <si>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</si>
  <si>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</si>
  <si>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</si>
  <si>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</si>
  <si>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</si>
  <si>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</si>
  <si>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</si>
  <si>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</si>
  <si>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</si>
  <si>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</si>
  <si>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</si>
  <si>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</si>
  <si>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</si>
  <si>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</si>
  <si>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</si>
  <si>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</si>
  <si>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</si>
  <si>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</si>
  <si>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</si>
  <si>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</si>
  <si>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</si>
  <si>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</si>
  <si>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</si>
  <si>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</si>
  <si>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</si>
  <si>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</si>
  <si>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</si>
  <si>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</si>
  <si>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</si>
  <si>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</si>
  <si>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</si>
  <si>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</si>
  <si>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</si>
  <si>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</si>
  <si>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</si>
  <si>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</si>
  <si>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</si>
  <si>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</si>
  <si>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</si>
  <si>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</si>
  <si>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</si>
  <si>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</si>
  <si>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</si>
  <si>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</si>
  <si>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</si>
  <si>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</si>
  <si>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</si>
  <si>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</si>
  <si>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</si>
  <si>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</si>
  <si>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</si>
  <si>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</si>
  <si>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</si>
  <si>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</si>
  <si>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</si>
  <si>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</si>
  <si>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</si>
  <si>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</si>
  <si>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</si>
  <si>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</si>
  <si>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</si>
  <si>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</si>
  <si>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</si>
  <si>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</si>
  <si>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</si>
  <si>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</si>
  <si>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</si>
  <si>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</si>
  <si>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</si>
  <si>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</si>
  <si>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</si>
  <si>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</si>
  <si>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</si>
  <si>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</si>
  <si>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</si>
  <si>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</si>
  <si>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</si>
  <si>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</si>
  <si>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</si>
  <si>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</si>
  <si>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</si>
  <si>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</si>
  <si>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</si>
  <si>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</si>
  <si>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</si>
  <si>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</si>
  <si>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</si>
  <si>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</si>
  <si>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</si>
  <si>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</si>
  <si>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</si>
  <si>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</si>
  <si>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</si>
  <si>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</si>
  <si>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</si>
  <si>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</si>
  <si>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</si>
  <si>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</si>
  <si>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</si>
  <si>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</si>
  <si>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</si>
  <si>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</si>
  <si>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</si>
  <si>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</si>
  <si>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</si>
  <si>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</si>
  <si>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</si>
  <si>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</si>
  <si>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</si>
  <si>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</si>
  <si>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</si>
  <si>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</si>
  <si>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</si>
  <si>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</si>
  <si>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</si>
  <si>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</si>
  <si>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</si>
  <si>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</si>
  <si>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</si>
  <si>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</si>
  <si>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</si>
  <si>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</si>
  <si>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</si>
  <si>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</si>
  <si>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</si>
  <si>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</si>
  <si>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</si>
  <si>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</si>
  <si>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</si>
  <si>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</si>
  <si>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</si>
  <si>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</si>
  <si>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</si>
  <si>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</si>
  <si>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</si>
  <si>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</si>
  <si>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</si>
  <si>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</si>
  <si>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</si>
  <si>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</si>
  <si>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</si>
  <si>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</si>
  <si>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</si>
  <si>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</si>
  <si>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</si>
  <si>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</si>
  <si>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</si>
  <si>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</si>
  <si>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</si>
  <si>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</si>
  <si>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</si>
  <si>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</si>
  <si>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</si>
  <si>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</si>
  <si>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</si>
  <si>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</si>
  <si>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</si>
  <si>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</si>
  <si>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</si>
  <si>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</si>
  <si>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</si>
  <si>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</si>
  <si>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</si>
  <si>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</si>
  <si>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</si>
  <si>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</si>
  <si>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</si>
  <si>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</si>
  <si>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</si>
  <si>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</si>
  <si>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</si>
  <si>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</si>
  <si>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</si>
  <si>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</si>
  <si>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</si>
  <si>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</si>
  <si>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</si>
  <si>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</si>
  <si>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</si>
  <si>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</si>
  <si>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</si>
  <si>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</si>
  <si>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</si>
  <si>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</si>
  <si>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</si>
  <si>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</si>
  <si>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</si>
  <si>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</si>
  <si>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</si>
  <si>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</si>
  <si>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</si>
  <si>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</si>
  <si>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</si>
  <si>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</si>
  <si>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</si>
  <si>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</si>
  <si>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</si>
  <si>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</si>
  <si>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</si>
  <si>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</si>
  <si>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</si>
  <si>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</si>
  <si>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</si>
  <si>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</si>
  <si>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</si>
  <si>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</si>
  <si>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</si>
  <si>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</si>
  <si>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</si>
  <si>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</si>
  <si>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</si>
  <si>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</si>
  <si>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</si>
  <si>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</si>
  <si>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</si>
  <si>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</si>
  <si>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</si>
  <si>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</si>
  <si>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</si>
  <si>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</si>
  <si>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</si>
  <si>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</si>
  <si>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</si>
  <si>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</si>
  <si>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</si>
  <si>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</si>
  <si>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</si>
  <si>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</si>
  <si>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</si>
  <si>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</si>
  <si>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</si>
  <si>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</si>
  <si>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</si>
  <si>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</si>
  <si>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</si>
  <si>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</si>
  <si>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</si>
  <si>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</si>
  <si>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</si>
  <si>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</si>
  <si>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</si>
  <si>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</si>
  <si>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</si>
  <si>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</si>
  <si>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</si>
  <si>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</si>
  <si>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</si>
  <si>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</si>
  <si>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</si>
  <si>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</si>
  <si>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</si>
  <si>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</si>
  <si>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</si>
  <si>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</si>
  <si>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</si>
  <si>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</si>
  <si>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</si>
  <si>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</si>
  <si>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</si>
  <si>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</si>
  <si>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</si>
  <si>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</si>
  <si>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</si>
  <si>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</si>
  <si>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</si>
  <si>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</si>
  <si>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</si>
  <si>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</si>
  <si>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</si>
  <si>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</si>
  <si>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</si>
  <si>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</si>
  <si>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</si>
  <si>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</si>
  <si>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</si>
  <si>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</si>
  <si>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</si>
  <si>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</si>
  <si>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</si>
  <si>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</si>
  <si>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</si>
  <si>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</si>
  <si>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</si>
  <si>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</si>
  <si>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</si>
  <si>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</si>
  <si>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</si>
  <si>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</si>
  <si>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</si>
  <si>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</si>
  <si>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</si>
  <si>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</si>
  <si>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</si>
  <si>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</si>
  <si>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</si>
  <si>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</si>
  <si>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</si>
  <si>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</si>
  <si>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</si>
  <si>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</si>
  <si>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</si>
  <si>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</si>
  <si>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</si>
  <si>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</si>
  <si>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</si>
  <si>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</si>
  <si>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</si>
  <si>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</si>
  <si>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</si>
  <si>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</si>
  <si>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</si>
  <si>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</si>
  <si>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</si>
  <si>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</si>
  <si>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</si>
  <si>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</si>
  <si>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</si>
  <si>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</si>
  <si>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</si>
  <si>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</si>
  <si>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</si>
  <si>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</si>
  <si>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</si>
  <si>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</si>
  <si>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</si>
  <si>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</si>
  <si>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</si>
  <si>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</si>
  <si>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</si>
  <si>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</si>
  <si>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</si>
  <si>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</si>
  <si>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</si>
  <si>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</si>
  <si>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</si>
  <si>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</si>
  <si>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</si>
  <si>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</si>
  <si>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</si>
  <si>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</si>
  <si>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</si>
  <si>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</si>
  <si>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</si>
  <si>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</si>
  <si>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</si>
  <si>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</si>
  <si>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</si>
  <si>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</si>
  <si>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</si>
  <si>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</si>
  <si>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</si>
  <si>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</si>
  <si>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</si>
  <si>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</si>
  <si>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</si>
  <si>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</si>
  <si>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</si>
  <si>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</si>
  <si>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</si>
  <si>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</si>
  <si>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</si>
  <si>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</si>
  <si>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</si>
  <si>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</si>
  <si>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</si>
  <si>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</si>
  <si>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</si>
  <si>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</si>
  <si>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</si>
  <si>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</si>
  <si>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</si>
  <si>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</si>
  <si>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</si>
  <si>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</si>
  <si>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</si>
  <si>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</si>
  <si>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</si>
  <si>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</si>
  <si>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</si>
  <si>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</si>
  <si>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</si>
  <si>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</si>
  <si>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</si>
  <si>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</si>
  <si>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</si>
  <si>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</si>
  <si>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</si>
  <si>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</si>
  <si>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</si>
  <si>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</si>
  <si>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</si>
  <si>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</si>
  <si>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</si>
  <si>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</si>
  <si>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</si>
  <si>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</si>
  <si>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</si>
  <si>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</si>
  <si>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</si>
  <si>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</si>
  <si>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</si>
  <si>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</si>
  <si>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</si>
  <si>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</si>
  <si>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</si>
  <si>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</si>
  <si>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</si>
  <si>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</si>
  <si>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</si>
  <si>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</si>
  <si>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</si>
  <si>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</si>
  <si>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</si>
  <si>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</si>
  <si>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</si>
  <si>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</si>
  <si>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</si>
  <si>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</si>
  <si>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</si>
  <si>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</si>
  <si>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</si>
  <si>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</si>
  <si>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</si>
  <si>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</si>
  <si>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</si>
  <si>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</si>
  <si>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</si>
  <si>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</si>
  <si>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</si>
  <si>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</si>
  <si>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</si>
  <si>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</si>
  <si>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</si>
  <si>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</si>
  <si>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</si>
  <si>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</si>
  <si>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</si>
  <si>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</si>
  <si>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</si>
  <si>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</si>
  <si>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</si>
  <si>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</si>
  <si>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</si>
  <si>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</si>
  <si>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</si>
  <si>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</si>
  <si>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</si>
  <si>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</si>
  <si>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</si>
  <si>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</si>
  <si>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</si>
  <si>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</si>
  <si>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</si>
  <si>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</si>
  <si>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</si>
  <si>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</si>
  <si>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</si>
  <si>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</si>
  <si>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</si>
  <si>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</si>
  <si>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</si>
  <si>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</si>
  <si>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</si>
  <si>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</si>
  <si>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</si>
  <si>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</si>
  <si>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</si>
  <si>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</si>
  <si>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</si>
  <si>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</si>
  <si>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</si>
  <si>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</si>
  <si>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</si>
  <si>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</si>
  <si>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</si>
  <si>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</si>
  <si>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</si>
  <si>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</si>
  <si>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</si>
  <si>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</si>
  <si>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</si>
  <si>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</si>
  <si>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</si>
  <si>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</si>
  <si>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</si>
  <si>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</si>
  <si>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</si>
  <si>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</si>
  <si>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</si>
  <si>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</si>
  <si>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</si>
  <si>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</si>
  <si>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</si>
  <si>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</si>
  <si>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</si>
  <si>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</si>
  <si>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</si>
  <si>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</si>
  <si>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</si>
  <si>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</si>
  <si>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</si>
  <si>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</si>
  <si>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</si>
  <si>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</si>
  <si>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</si>
  <si>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</si>
  <si>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</si>
  <si>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</si>
  <si>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</si>
  <si>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</si>
  <si>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</si>
  <si>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</si>
  <si>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</si>
  <si>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</si>
  <si>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</si>
  <si>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</si>
  <si>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</si>
  <si>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</si>
  <si>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</si>
  <si>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</si>
  <si>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</si>
  <si>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</si>
  <si>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</si>
  <si>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</si>
  <si>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</si>
  <si>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</si>
  <si>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</si>
  <si>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</si>
  <si>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</si>
  <si>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</si>
  <si>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</si>
  <si>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</si>
  <si>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</si>
  <si>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</si>
  <si>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</si>
  <si>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</si>
  <si>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</si>
  <si>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</si>
  <si>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</si>
  <si>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</si>
  <si>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</si>
  <si>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</si>
  <si>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</si>
  <si>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</si>
  <si>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</si>
  <si>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</si>
  <si>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</si>
  <si>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</si>
  <si>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</si>
  <si>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</si>
  <si>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</si>
  <si>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</si>
  <si>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</si>
  <si>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</si>
  <si>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</si>
  <si>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</si>
  <si>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</si>
  <si>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</si>
  <si>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</si>
  <si>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</si>
  <si>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</si>
  <si>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</si>
  <si>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</si>
  <si>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</si>
  <si>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</si>
  <si>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</si>
  <si>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</si>
  <si>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</si>
  <si>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</si>
  <si>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</si>
  <si>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</si>
  <si>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</si>
  <si>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</si>
  <si>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</si>
  <si>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</si>
  <si>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</si>
  <si>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</si>
  <si>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</si>
  <si>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</si>
  <si>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</si>
  <si>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</si>
  <si>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</si>
  <si>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</si>
  <si>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</si>
  <si>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</si>
  <si>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</si>
  <si>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</si>
  <si>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</si>
  <si>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</si>
  <si>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</si>
  <si>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</si>
  <si>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</si>
  <si>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</si>
  <si>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</si>
  <si>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</si>
  <si>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</si>
  <si>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</si>
  <si>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</si>
  <si>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</si>
  <si>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</si>
  <si>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</si>
  <si>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</si>
  <si>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</si>
  <si>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</si>
  <si>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</si>
  <si>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</si>
  <si>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</si>
  <si>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</si>
  <si>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</si>
  <si>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</si>
  <si>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</si>
  <si>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</si>
  <si>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</si>
  <si>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</si>
  <si>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</si>
  <si>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</si>
  <si>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</si>
  <si>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</si>
  <si>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</si>
  <si>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</si>
  <si>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</si>
  <si>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</si>
  <si>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</si>
  <si>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</si>
  <si>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</si>
  <si>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</si>
  <si>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</si>
  <si>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</si>
  <si>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</si>
  <si>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</si>
  <si>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</si>
  <si>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</si>
  <si>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</si>
  <si>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</si>
  <si>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</si>
  <si>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</si>
  <si>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</si>
  <si>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</si>
  <si>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</si>
  <si>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</si>
  <si>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</si>
  <si>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</si>
  <si>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</si>
  <si>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</si>
  <si>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</si>
  <si>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</si>
  <si>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</si>
  <si>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</si>
  <si>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</si>
  <si>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</si>
  <si>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</si>
  <si>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</si>
  <si>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</si>
  <si>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</si>
  <si>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</si>
  <si>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</si>
  <si>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</si>
  <si>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</si>
  <si>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</si>
  <si>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</si>
  <si>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</si>
  <si>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</si>
  <si>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</si>
  <si>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</si>
  <si>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</si>
  <si>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</si>
  <si>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</si>
  <si>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</si>
  <si>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</si>
  <si>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</si>
  <si>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</si>
  <si>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</si>
  <si>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</si>
  <si>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</si>
  <si>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</si>
  <si>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</si>
  <si>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</si>
  <si>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</si>
  <si>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</si>
  <si>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</si>
  <si>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</si>
  <si>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</si>
  <si>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</si>
  <si>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</si>
  <si>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</si>
  <si>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</si>
  <si>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</si>
  <si>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</si>
  <si>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</si>
  <si>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</si>
  <si>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</si>
  <si>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</si>
  <si>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</si>
  <si>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</si>
  <si>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</si>
  <si>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</si>
  <si>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</si>
  <si>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</si>
  <si>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</si>
  <si>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</si>
  <si>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</si>
  <si>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</si>
  <si>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</si>
  <si>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</si>
  <si>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</si>
  <si>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</si>
  <si>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</si>
  <si>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</si>
  <si>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</si>
  <si>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</si>
  <si>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</si>
  <si>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</si>
  <si>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</si>
  <si>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</si>
  <si>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</si>
  <si>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</si>
  <si>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</si>
  <si>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</si>
  <si>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</si>
  <si>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</si>
  <si>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</si>
  <si>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</si>
  <si>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</si>
  <si>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</si>
  <si>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</si>
  <si>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</si>
  <si>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</si>
  <si>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</si>
  <si>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</si>
  <si>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</si>
  <si>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</si>
  <si>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</si>
  <si>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</si>
  <si>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</si>
  <si>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</si>
  <si>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</si>
  <si>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</si>
  <si>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</si>
  <si>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</si>
  <si>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</si>
  <si>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</si>
  <si>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</si>
  <si>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</si>
  <si>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</si>
  <si>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</si>
  <si>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</si>
  <si>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</si>
  <si>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</si>
  <si>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</si>
  <si>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</si>
  <si>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</si>
  <si>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</si>
  <si>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</si>
  <si>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</si>
  <si>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</si>
  <si>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</si>
  <si>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</si>
  <si>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</si>
  <si>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</si>
  <si>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</si>
  <si>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</si>
  <si>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</si>
  <si>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</si>
  <si>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</si>
  <si>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</si>
  <si>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</si>
  <si>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</si>
  <si>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</si>
  <si>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</si>
  <si>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</si>
  <si>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</si>
  <si>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</si>
  <si>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</si>
  <si>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</si>
  <si>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</si>
  <si>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</si>
  <si>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</si>
  <si>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</si>
  <si>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</si>
  <si>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</si>
  <si>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</si>
  <si>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</si>
  <si>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</si>
  <si>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</si>
  <si>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</si>
  <si>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</si>
  <si>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</si>
  <si>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</si>
  <si>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</si>
  <si>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</si>
  <si>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</si>
  <si>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</si>
  <si>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</si>
  <si>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</si>
  <si>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</si>
  <si>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</si>
  <si>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</si>
  <si>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</si>
  <si>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</si>
  <si>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</si>
  <si>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</si>
  <si>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</si>
  <si>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</si>
  <si>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</si>
  <si>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</si>
  <si>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</si>
  <si>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</si>
  <si>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</si>
  <si>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</si>
  <si>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</si>
  <si>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</si>
  <si>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</si>
  <si>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</si>
  <si>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</si>
  <si>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</si>
  <si>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</si>
  <si>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</si>
  <si>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</si>
  <si>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</si>
  <si>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</si>
  <si>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</si>
  <si>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</si>
  <si>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</si>
  <si>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</si>
  <si>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</si>
  <si>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</si>
  <si>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</si>
  <si>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</si>
  <si>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</si>
  <si>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</si>
  <si>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</si>
  <si>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</si>
  <si>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</si>
  <si>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</si>
  <si>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</si>
  <si>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</si>
  <si>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</si>
  <si>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</si>
  <si>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</si>
  <si>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</si>
  <si>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</si>
  <si>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</si>
  <si>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</si>
  <si>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</si>
  <si>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</si>
  <si>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</si>
  <si>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</si>
  <si>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</si>
  <si>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</si>
  <si>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</si>
  <si>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</si>
  <si>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</si>
  <si>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</si>
  <si>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</si>
  <si>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</si>
  <si>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</si>
  <si>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</si>
  <si>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</si>
  <si>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</si>
  <si>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</si>
  <si>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</si>
  <si>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</si>
  <si>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</si>
  <si>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</si>
  <si>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</si>
  <si>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</si>
  <si>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</si>
  <si>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</si>
  <si>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</si>
  <si>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</si>
  <si>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</si>
  <si>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</si>
  <si>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</si>
  <si>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</si>
  <si>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</si>
  <si>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</si>
  <si>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</si>
  <si>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</si>
  <si>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</si>
  <si>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</si>
  <si>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</si>
  <si>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</si>
  <si>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</si>
  <si>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</si>
  <si>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</si>
  <si>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</si>
  <si>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</si>
  <si>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</si>
  <si>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</si>
  <si>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</si>
  <si>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</si>
  <si>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</si>
  <si>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</si>
  <si>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</si>
  <si>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</si>
  <si>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</si>
  <si>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</si>
  <si>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</si>
  <si>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</si>
  <si>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</si>
  <si>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</si>
  <si>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</si>
  <si>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</si>
  <si>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</si>
  <si>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</si>
  <si>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</si>
  <si>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</si>
  <si>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</si>
  <si>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</si>
  <si>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</si>
  <si>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</si>
  <si>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</si>
  <si>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</si>
  <si>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</si>
  <si>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</si>
  <si>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</si>
  <si>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</si>
  <si>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</si>
  <si>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</si>
  <si>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</si>
  <si>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</si>
  <si>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</si>
  <si>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</si>
  <si>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</si>
  <si>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</si>
  <si>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</si>
  <si>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</si>
  <si>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</si>
  <si>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</si>
  <si>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</si>
  <si>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</si>
  <si>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</si>
  <si>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</si>
  <si>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</si>
  <si>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</si>
  <si>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</si>
  <si>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</si>
  <si>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</si>
  <si>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</si>
  <si>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</si>
  <si>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</si>
  <si>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</si>
  <si>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</si>
  <si>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</si>
  <si>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</si>
  <si>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</si>
  <si>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</si>
  <si>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</si>
  <si>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</si>
  <si>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</si>
  <si>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</si>
  <si>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</si>
  <si>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</si>
  <si>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</si>
  <si>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</si>
  <si>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</si>
  <si>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</si>
  <si>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</si>
  <si>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</si>
  <si>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</si>
  <si>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</si>
  <si>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</si>
  <si>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</si>
  <si>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</si>
  <si>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</si>
  <si>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</si>
  <si>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</si>
  <si>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</si>
  <si>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</si>
  <si>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</si>
  <si>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</si>
  <si>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</si>
  <si>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</si>
  <si>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</si>
  <si>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</si>
  <si>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</si>
  <si>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</si>
  <si>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</si>
  <si>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</si>
  <si>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</si>
  <si>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</si>
  <si>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</si>
  <si>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</si>
  <si>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</si>
  <si>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</si>
  <si>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</si>
  <si>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</si>
  <si>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</si>
  <si>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</si>
  <si>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</si>
  <si>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</si>
  <si>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</si>
  <si>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</si>
  <si>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</si>
  <si>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</si>
  <si>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</si>
  <si>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</si>
  <si>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</si>
  <si>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08:08, autorizado 09:53, em deslocamento para intervalo </t>
  </si>
  <si>
    <t xml:space="preserve">Varrição </t>
  </si>
  <si>
    <t>MC1 07:47, sem oportunidade</t>
  </si>
  <si>
    <t>MC1 07:59, cancelado intervalo CCO</t>
  </si>
  <si>
    <t>Equipe pronta 09:32, em intervalo 10:30</t>
  </si>
  <si>
    <t>Aguarda chegada do V40 para abertura de intervalo - intervalo aberto 10:25 até 12:25</t>
  </si>
  <si>
    <t xml:space="preserve">Mauro   </t>
  </si>
  <si>
    <t>Igor</t>
  </si>
  <si>
    <t>Em intervalo 10:26 até 12:26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</si>
  <si>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</si>
  <si>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</si>
  <si>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</si>
  <si>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</si>
  <si>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</si>
  <si>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</si>
  <si>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</si>
  <si>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10:09, aguarda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</si>
  <si>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</si>
  <si>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</si>
  <si>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</si>
  <si>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</si>
  <si>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</si>
  <si>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</si>
  <si>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</si>
  <si>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ZPD2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</si>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</sst>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4" ySplit="3" topLeftCell="E227" activePane="bottomRight" state="frozen"/>
      <selection pane="bottomRight" activeCell="P250" sqref="P25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52" t="s">
        <v>969</v>
      </c>
      <c r="C1" s="253"/>
      <c r="D1" s="253"/>
      <c r="E1" s="252" t="s">
        <v>970</v>
      </c>
      <c r="F1" s="253"/>
      <c r="G1" s="254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5"/>
      <c r="AG1" s="4"/>
      <c r="AH1" s="229" t="s">
        <v>971</v>
      </c>
      <c r="AI1" s="230"/>
      <c r="AJ1" s="230"/>
      <c r="AK1" s="230"/>
      <c r="AL1" s="231"/>
      <c r="AM1" s="232"/>
      <c r="AN1" s="230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3"/>
      <c r="BF1" s="4"/>
      <c r="BG1" s="234" t="s">
        <v>972</v>
      </c>
      <c r="BH1" s="235"/>
      <c r="BI1" s="235"/>
      <c r="BJ1" s="236"/>
      <c r="BK1" s="217" t="s">
        <v>973</v>
      </c>
      <c r="BL1" s="226" t="s">
        <v>974</v>
      </c>
      <c r="BM1" s="227"/>
      <c r="BN1" s="227"/>
      <c r="BO1" s="227"/>
      <c r="BP1" s="227"/>
      <c r="BQ1" s="227"/>
      <c r="BR1" s="228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29" t="s">
        <v>975</v>
      </c>
      <c r="AI2" s="230"/>
      <c r="AJ2" s="230"/>
      <c r="AK2" s="230"/>
      <c r="AL2" s="231"/>
      <c r="AM2" s="232"/>
      <c r="AN2" s="230"/>
      <c r="AO2" s="230"/>
      <c r="AP2" s="233"/>
      <c r="AQ2" s="5"/>
      <c r="AR2" s="229" t="s">
        <v>978</v>
      </c>
      <c r="AS2" s="230"/>
      <c r="AT2" s="230"/>
      <c r="AU2" s="230"/>
      <c r="AV2" s="230"/>
      <c r="AW2" s="230"/>
      <c r="AX2" s="233"/>
      <c r="AY2" s="5"/>
      <c r="AZ2" s="243" t="s">
        <v>979</v>
      </c>
      <c r="BA2" s="244"/>
      <c r="BB2" s="229" t="s">
        <v>976</v>
      </c>
      <c r="BC2" s="230"/>
      <c r="BD2" s="230"/>
      <c r="BE2" s="233"/>
      <c r="BF2" s="4"/>
      <c r="BG2" s="237"/>
      <c r="BH2" s="238"/>
      <c r="BI2" s="238"/>
      <c r="BJ2" s="239"/>
      <c r="BK2" s="4"/>
      <c r="BL2" s="240"/>
      <c r="BM2" s="241"/>
      <c r="BN2" s="241"/>
      <c r="BO2" s="241"/>
      <c r="BP2" s="241"/>
      <c r="BQ2" s="241"/>
      <c r="BR2" s="242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43" t="s">
        <v>980</v>
      </c>
      <c r="AI3" s="244"/>
      <c r="AJ3" s="243" t="s">
        <v>981</v>
      </c>
      <c r="AK3" s="249"/>
      <c r="AL3" s="250"/>
      <c r="AM3" s="251"/>
      <c r="AN3" s="249"/>
      <c r="AO3" s="249"/>
      <c r="AP3" s="244"/>
      <c r="AQ3" s="60"/>
      <c r="AR3" s="247" t="s">
        <v>987</v>
      </c>
      <c r="AS3" s="248"/>
      <c r="AT3" s="247" t="s">
        <v>988</v>
      </c>
      <c r="AU3" s="248"/>
      <c r="AV3" s="247" t="s">
        <v>989</v>
      </c>
      <c r="AW3" s="248"/>
      <c r="AX3" s="60" t="s">
        <v>990</v>
      </c>
      <c r="AY3" s="60"/>
      <c r="AZ3" s="245"/>
      <c r="BA3" s="246"/>
      <c r="BB3" s="243" t="s">
        <v>983</v>
      </c>
      <c r="BC3" s="249"/>
      <c r="BD3" s="249"/>
      <c r="BE3" s="244"/>
      <c r="BF3" s="59"/>
      <c r="BG3" s="237"/>
      <c r="BH3" s="238"/>
      <c r="BI3" s="238"/>
      <c r="BJ3" s="239"/>
      <c r="BK3" s="59"/>
      <c r="BL3" s="226" t="s">
        <v>991</v>
      </c>
      <c r="BM3" s="227"/>
      <c r="BN3" s="227"/>
      <c r="BO3" s="228"/>
      <c r="BP3" s="226" t="s">
        <v>773</v>
      </c>
      <c r="BQ3" s="227"/>
      <c r="BR3" s="228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/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 t="s">
        <v>1440</v>
      </c>
      <c r="BJ227" s="16" t="s">
        <v>1440</v>
      </c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/>
      <c r="AS228" s="108"/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1</v>
      </c>
      <c r="BH228" s="16"/>
      <c r="BI228" s="16" t="s">
        <v>1441</v>
      </c>
      <c r="BJ228" s="17"/>
      <c r="BK228" s="15"/>
      <c r="BL228" s="130"/>
      <c r="BM228" s="130"/>
      <c r="BN228" s="130"/>
      <c r="BO228" s="17"/>
      <c r="BP228" s="11" t="str">
        <f t="shared" si="12"/>
        <v>Produção e Intervalo</v>
      </c>
      <c r="BQ228" s="18">
        <f>IF(OR(B228="",E228=""),"*",AX228/O228)</f>
        <v>0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1442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1443</v>
      </c>
      <c r="BJ230" s="16" t="s">
        <v>1443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1444</v>
      </c>
      <c r="BJ231" s="16" t="s">
        <v>1444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/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1</v>
      </c>
      <c r="BH232" s="16"/>
      <c r="BI232" s="16" t="s">
        <v>1445</v>
      </c>
      <c r="BJ232" s="16" t="s">
        <v>1445</v>
      </c>
      <c r="BK232" s="15"/>
      <c r="BL232" s="130"/>
      <c r="BM232" s="130"/>
      <c r="BN232" s="130"/>
      <c r="BO232" s="17"/>
      <c r="BP232" s="11" t="str">
        <f t="shared" si="12"/>
        <v>Produção</v>
      </c>
      <c r="BQ232" s="18">
        <f>IF(OR(B232="",E232=""),"*",AX232/O232)</f>
        <v>1.3333333333333339</v>
      </c>
      <c r="BR232" s="18">
        <f>IF(OR(B232="",E232=""),"*",AZ232/P232)</f>
        <v>0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0.51736111111111116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8.333333333333337E-2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1</v>
      </c>
      <c r="BH235" s="16"/>
      <c r="BI235" s="16" t="s">
        <v>1446</v>
      </c>
      <c r="BJ235" s="16" t="s">
        <v>1446</v>
      </c>
      <c r="BK235" s="15"/>
      <c r="BL235" s="130"/>
      <c r="BM235" s="130"/>
      <c r="BN235" s="130"/>
      <c r="BO235" s="17"/>
      <c r="BP235" s="11" t="str">
        <f t="shared" si="12"/>
        <v>Intervalo</v>
      </c>
      <c r="BQ235" s="18">
        <f>IF(OR(B235="",E235=""),"*",AX235/O235)</f>
        <v>0.50000000000000022</v>
      </c>
      <c r="BR235" s="18">
        <f>IF(OR(B235="",E235=""),"*",AZ235/P235)</f>
        <v>1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/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1</v>
      </c>
      <c r="BH236" s="16"/>
      <c r="BI236" s="16" t="s">
        <v>1446</v>
      </c>
      <c r="BJ236" s="16" t="s">
        <v>1446</v>
      </c>
      <c r="BK236" s="15"/>
      <c r="BL236" s="130"/>
      <c r="BM236" s="130"/>
      <c r="BN236" s="130"/>
      <c r="BO236" s="17"/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1447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/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1</v>
      </c>
      <c r="BH237" s="16"/>
      <c r="BI237" s="16" t="s">
        <v>1446</v>
      </c>
      <c r="BJ237" s="16" t="s">
        <v>1446</v>
      </c>
      <c r="BK237" s="15"/>
      <c r="BL237" s="130"/>
      <c r="BM237" s="130"/>
      <c r="BN237" s="130"/>
      <c r="BO237" s="17"/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1448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/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1</v>
      </c>
      <c r="BH238" s="16"/>
      <c r="BI238" s="16" t="s">
        <v>1449</v>
      </c>
      <c r="BJ238" s="16" t="s">
        <v>1449</v>
      </c>
      <c r="BK238" s="15"/>
      <c r="BL238" s="130"/>
      <c r="BM238" s="130"/>
      <c r="BN238" s="130"/>
      <c r="BO238" s="17"/>
      <c r="BP238" s="11" t="str">
        <f t="shared" si="12"/>
        <v>Produção</v>
      </c>
      <c r="BQ238" s="18">
        <f>IF(OR(B238="",E238=""),"*",AX238/O238)</f>
        <v>1.0000000000000004</v>
      </c>
      <c r="BR238" s="18">
        <f>IF(OR(B238="",E238=""),"*",AZ238/P238)</f>
        <v>0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1450</v>
      </c>
      <c r="M239" s="127" t="s">
        <v>1451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1452</v>
      </c>
      <c r="V239" s="151" t="s">
        <v>1453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1</v>
      </c>
      <c r="BH239" s="16"/>
      <c r="BI239" s="16" t="s">
        <v>1454</v>
      </c>
      <c r="BJ239" s="16" t="s">
        <v>1454</v>
      </c>
      <c r="BK239" s="15"/>
      <c r="BL239" s="130"/>
      <c r="BM239" s="130"/>
      <c r="BN239" s="130"/>
      <c r="BO239" s="17"/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1455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/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1</v>
      </c>
      <c r="BH241" s="16"/>
      <c r="BI241" s="17" t="s">
        <v>1456</v>
      </c>
      <c r="BJ241" s="17" t="s">
        <v>1456</v>
      </c>
      <c r="BK241" s="15"/>
      <c r="BL241" s="130"/>
      <c r="BM241" s="130"/>
      <c r="BN241" s="130"/>
      <c r="BO241" s="17"/>
      <c r="BP241" s="11" t="str">
        <f t="shared" si="12"/>
        <v>Produção</v>
      </c>
      <c r="BQ241" s="18">
        <f>IF(OR(B241="",E241=""),"*",AX241/O241)</f>
        <v>1.0000000000000009</v>
      </c>
      <c r="BR241" s="18">
        <f>IF(OR(B241="",E241=""),"*",AZ241/P241)</f>
        <v>0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/>
      <c r="AS244" s="108"/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/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/>
      <c r="BH244" s="16"/>
      <c r="BI244" s="16" t="s">
        <v>1457</v>
      </c>
      <c r="BJ244" s="17"/>
      <c r="BK244" s="15"/>
      <c r="BL244" s="130"/>
      <c r="BM244" s="130"/>
      <c r="BN244" s="130"/>
      <c r="BO244" s="17"/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1458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1459</v>
      </c>
      <c r="BJ245" s="16" t="s">
        <v>1459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1460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1461</v>
      </c>
      <c r="M247" s="127" t="s">
        <v>1462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1463</v>
      </c>
      <c r="V247" s="151" t="s">
        <v>1464</v>
      </c>
      <c r="W247" s="104" t="s">
        <v>452</v>
      </c>
      <c r="X247" s="129"/>
      <c r="Y247" s="104"/>
      <c r="Z247" s="105">
        <v>1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46071</v>
      </c>
      <c r="B248" s="102">
        <v>46071</v>
      </c>
      <c r="C248" s="134">
        <f>IF(BS_CONTROLE[[#This Row],[DATA]]="","",WEEKNUM(BS_CONTROLE[[#This Row],[DATA]]))</f>
        <v>8</v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V8746071</v>
      </c>
      <c r="B249" s="102">
        <v>46071</v>
      </c>
      <c r="C249" s="134">
        <f>IF(BS_CONTROLE[[#This Row],[DATA]]="","",WEEKNUM(BS_CONTROLE[[#This Row],[DATA]]))</f>
        <v>8</v>
      </c>
      <c r="D249" s="104" t="s">
        <v>830</v>
      </c>
      <c r="E249" s="126" t="s">
        <v>729</v>
      </c>
      <c r="F249" s="142" t="str">
        <f>IF(D249="","*",VLOOKUP(E249,BS_ATIVIDADE[],3,FALSE))</f>
        <v>MECANIZAÇÃO - SOCADORA</v>
      </c>
      <c r="G249" s="106" t="s">
        <v>1465</v>
      </c>
      <c r="H249" s="106" t="s">
        <v>334</v>
      </c>
      <c r="I249" s="105">
        <v>73</v>
      </c>
      <c r="J249" s="105">
        <v>286.2</v>
      </c>
      <c r="K249" s="105">
        <v>286</v>
      </c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N249" s="106">
        <v>0.35416666666666669</v>
      </c>
      <c r="O249" s="106">
        <v>6.25E-2</v>
      </c>
      <c r="P249" s="105">
        <v>765</v>
      </c>
      <c r="Q249" s="9" t="str">
        <f>IF(E249=0, "*", IFERROR(_xlfn.XLOOKUP(E249, BS_ATIVIDADE[ATIVIDADE], BS_ATIVIDADE[UNIDADE]), "*"))</f>
        <v>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MECANIZAÇÃO - SOCADORA</v>
      </c>
      <c r="AI249" s="8" t="str">
        <f>IF(BS_CONTROLE[[#This Row],[Atividade]]=0, "-", BS_CONTROLE[[#This Row],[Atividade]])</f>
        <v>MECANIZAÇÃO - SOCADORA</v>
      </c>
      <c r="AJ249" s="30" t="str">
        <f>BS_CONTROLE[[#This Row],[Local - Partida]]</f>
        <v>ZPD2</v>
      </c>
      <c r="AK249" s="30" t="str">
        <f>BS_CONTROLE[[#This Row],[Local - Encerramento]]</f>
        <v>ZDP2</v>
      </c>
      <c r="AL249" s="105" t="str">
        <f>IF(BS_CONTROLE[[#This Row],[Entre - Estações]]=0, "-", BS_CONTROLE[[#This Row],[Entre - Estações]])</f>
        <v>ZKY-ZZM</v>
      </c>
      <c r="AM249" s="105" t="str">
        <f>IF(BS_CONTROLE[[#This Row],[SB]]=0, "-", BS_CONTROLE[[#This Row],[SB]])</f>
        <v>286ZZM</v>
      </c>
      <c r="AN249" s="105">
        <f>IF(BS_CONTROLE[[#This Row],[SUB]]=0, "-", BS_CONTROLE[[#This Row],[SUB]])</f>
        <v>73</v>
      </c>
      <c r="AO249" s="105">
        <f>BS_CONTROLE[[#This Row],[KM - Inicio]]</f>
        <v>286.2</v>
      </c>
      <c r="AP249" s="105">
        <f>BS_CONTROLE[[#This Row],[KM - Inicio]]</f>
        <v>286.2</v>
      </c>
      <c r="AQ249" s="108"/>
      <c r="AR249" s="108"/>
      <c r="AS249" s="108"/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/>
      <c r="BA249" s="9" t="str">
        <f>IFERROR(_xlfn.XLOOKUP(AH249, BS_ATIVIDADE[ATIVIDADE],BS_ATIVIDADE[UNIDADE] ), "*")</f>
        <v>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46071</v>
      </c>
      <c r="B250" s="102">
        <v>46071</v>
      </c>
      <c r="C250" s="134">
        <f>IF(BS_CONTROLE[[#This Row],[DATA]]="","",WEEKNUM(BS_CONTROLE[[#This Row],[DATA]]))</f>
        <v>8</v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46071</v>
      </c>
      <c r="B251" s="102">
        <v>46071</v>
      </c>
      <c r="C251" s="134">
        <f>IF(BS_CONTROLE[[#This Row],[DATA]]="","",WEEKNUM(BS_CONTROLE[[#This Row],[DATA]]))</f>
        <v>8</v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si="11"/>
        <v>46071</v>
      </c>
      <c r="B252" s="102">
        <v>46071</v>
      </c>
      <c r="C252" s="134">
        <f>IF(BS_CONTROLE[[#This Row],[DATA]]="","",WEEKNUM(BS_CONTROLE[[#This Row],[DATA]]))</f>
        <v>8</v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1"/>
        <v>46071</v>
      </c>
      <c r="B253" s="102">
        <v>46071</v>
      </c>
      <c r="C253" s="134">
        <f>IF(BS_CONTROLE[[#This Row],[DATA]]="","",WEEKNUM(BS_CONTROLE[[#This Row],[DATA]]))</f>
        <v>8</v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1"/>
        <v>46071</v>
      </c>
      <c r="B254" s="102">
        <v>46071</v>
      </c>
      <c r="C254" s="134">
        <f>IF(BS_CONTROLE[[#This Row],[DATA]]="","",WEEKNUM(BS_CONTROLE[[#This Row],[DATA]]))</f>
        <v>8</v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ref="A255:A318" si="17">D255&amp;B255</f>
        <v>46071</v>
      </c>
      <c r="B255" s="102">
        <v>46071</v>
      </c>
      <c r="C255" s="134">
        <f>IF(BS_CONTROLE[[#This Row],[DATA]]="","",WEEKNUM(BS_CONTROLE[[#This Row],[DATA]]))</f>
        <v>8</v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46071</v>
      </c>
      <c r="B256" s="102">
        <v>46071</v>
      </c>
      <c r="C256" s="134">
        <f>IF(BS_CONTROLE[[#This Row],[DATA]]="","",WEEKNUM(BS_CONTROLE[[#This Row],[DATA]]))</f>
        <v>8</v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46071</v>
      </c>
      <c r="B257" s="102">
        <v>46071</v>
      </c>
      <c r="C257" s="134">
        <f>IF(BS_CONTROLE[[#This Row],[DATA]]="","",WEEKNUM(BS_CONTROLE[[#This Row],[DATA]]))</f>
        <v>8</v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46071</v>
      </c>
      <c r="B258" s="102">
        <v>46071</v>
      </c>
      <c r="C258" s="134">
        <f>IF(BS_CONTROLE[[#This Row],[DATA]]="","",WEEKNUM(BS_CONTROLE[[#This Row],[DATA]]))</f>
        <v>8</v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>46071</v>
      </c>
      <c r="B259" s="102">
        <v>46071</v>
      </c>
      <c r="C259" s="134">
        <f>IF(BS_CONTROLE[[#This Row],[DATA]]="","",WEEKNUM(BS_CONTROLE[[#This Row],[DATA]]))</f>
        <v>8</v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46071</v>
      </c>
      <c r="B260" s="102">
        <v>46071</v>
      </c>
      <c r="C260" s="134">
        <f>IF(BS_CONTROLE[[#This Row],[DATA]]="","",WEEKNUM(BS_CONTROLE[[#This Row],[DATA]]))</f>
        <v>8</v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46071</v>
      </c>
      <c r="B261" s="102">
        <v>46071</v>
      </c>
      <c r="C261" s="134">
        <f>IF(BS_CONTROLE[[#This Row],[DATA]]="","",WEEKNUM(BS_CONTROLE[[#This Row],[DATA]]))</f>
        <v>8</v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46071</v>
      </c>
      <c r="B262" s="102">
        <v>46071</v>
      </c>
      <c r="C262" s="134">
        <f>IF(BS_CONTROLE[[#This Row],[DATA]]="","",WEEKNUM(BS_CONTROLE[[#This Row],[DATA]]))</f>
        <v>8</v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>46071</v>
      </c>
      <c r="B263" s="102">
        <v>46071</v>
      </c>
      <c r="C263" s="134">
        <f>IF(BS_CONTROLE[[#This Row],[DATA]]="","",WEEKNUM(BS_CONTROLE[[#This Row],[DATA]]))</f>
        <v>8</v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50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36" operator="equal">
      <formula>"NÃO"</formula>
    </cfRule>
    <cfRule type="cellIs" dxfId="187" priority="12037" operator="equal">
      <formula>"SIM"</formula>
    </cfRule>
  </conditionalFormatting>
  <conditionalFormatting sqref="AY6:AY1056">
    <cfRule type="expression" dxfId="186" priority="54492">
      <formula>#REF!=1</formula>
    </cfRule>
  </conditionalFormatting>
  <conditionalFormatting sqref="BD6:BD1056 AX6:AX1056 T6:T1056">
    <cfRule type="cellIs" dxfId="185" priority="54476" operator="equal">
      <formula>"ERRO"</formula>
    </cfRule>
  </conditionalFormatting>
  <conditionalFormatting sqref="BP6:BP1056">
    <cfRule type="cellIs" dxfId="184" priority="54471" operator="equal">
      <formula>"Produção e Intervalo"</formula>
    </cfRule>
    <cfRule type="cellIs" dxfId="183" priority="54472" operator="equal">
      <formula>"Aderente"</formula>
    </cfRule>
    <cfRule type="cellIs" dxfId="182" priority="54473" operator="equal">
      <formula>"Intervalo"</formula>
    </cfRule>
    <cfRule type="cellIs" dxfId="181" priority="54474" operator="equal">
      <formula>"Produção"</formula>
    </cfRule>
    <cfRule type="cellIs" dxfId="180" priority="54475" operator="equal">
      <formula>"ERRO"</formula>
    </cfRule>
  </conditionalFormatting>
  <conditionalFormatting sqref="BQ6:BR1056">
    <cfRule type="cellIs" dxfId="179" priority="54453" operator="equal">
      <formula>"*"</formula>
    </cfRule>
    <cfRule type="cellIs" dxfId="178" priority="54454" operator="greaterThanOrEqual">
      <formula>1</formula>
    </cfRule>
    <cfRule type="cellIs" dxfId="177" priority="54455" operator="lessThan">
      <formula>1</formula>
    </cfRule>
  </conditionalFormatting>
  <conditionalFormatting sqref="BJ23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53" operator="equal">
      <formula>"OPORTUNIDADE"</formula>
    </cfRule>
  </conditionalFormatting>
  <conditionalFormatting sqref="X28:Y29">
    <cfRule type="cellIs" dxfId="175" priority="351" operator="equal">
      <formula>"NÃO"</formula>
    </cfRule>
    <cfRule type="cellIs" dxfId="174" priority="352" operator="equal">
      <formula>"SIM"</formula>
    </cfRule>
  </conditionalFormatting>
  <conditionalFormatting sqref="BJ1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58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59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29" operator="equal">
      <formula>"OPORTUNIDADE"</formula>
    </cfRule>
  </conditionalFormatting>
  <conditionalFormatting sqref="Y39">
    <cfRule type="cellIs" dxfId="172" priority="327" operator="equal">
      <formula>"NÃO"</formula>
    </cfRule>
    <cfRule type="cellIs" dxfId="171" priority="328" operator="equal">
      <formula>"SIM"</formula>
    </cfRule>
  </conditionalFormatting>
  <conditionalFormatting sqref="X42:X43">
    <cfRule type="cellIs" dxfId="170" priority="326" operator="equal">
      <formula>"OPORTUNIDADE"</formula>
    </cfRule>
  </conditionalFormatting>
  <conditionalFormatting sqref="X42:X43">
    <cfRule type="cellIs" dxfId="169" priority="324" operator="equal">
      <formula>"NÃO"</formula>
    </cfRule>
    <cfRule type="cellIs" dxfId="168" priority="325" operator="equal">
      <formula>"SIM"</formula>
    </cfRule>
  </conditionalFormatting>
  <conditionalFormatting sqref="BJ4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97" operator="equal">
      <formula>"OPORTUNIDADE"</formula>
    </cfRule>
  </conditionalFormatting>
  <conditionalFormatting sqref="X46:Y46 Y47:Y48 X47:X50">
    <cfRule type="cellIs" dxfId="166" priority="295" operator="equal">
      <formula>"NÃO"</formula>
    </cfRule>
    <cfRule type="cellIs" dxfId="165" priority="296" operator="equal">
      <formula>"SIM"</formula>
    </cfRule>
  </conditionalFormatting>
  <conditionalFormatting sqref="BJ3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69" operator="equal">
      <formula>"OPORTUNIDADE"</formula>
    </cfRule>
  </conditionalFormatting>
  <conditionalFormatting sqref="Y57">
    <cfRule type="cellIs" dxfId="163" priority="267" operator="equal">
      <formula>"NÃO"</formula>
    </cfRule>
    <cfRule type="cellIs" dxfId="162" priority="268" operator="equal">
      <formula>"SIM"</formula>
    </cfRule>
  </conditionalFormatting>
  <conditionalFormatting sqref="BJ3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88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89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56" operator="equal">
      <formula>"OPORTUNIDADE"</formula>
    </cfRule>
  </conditionalFormatting>
  <conditionalFormatting sqref="X52:X61">
    <cfRule type="cellIs" dxfId="160" priority="254" operator="equal">
      <formula>"NÃO"</formula>
    </cfRule>
    <cfRule type="cellIs" dxfId="159" priority="255" operator="equal">
      <formula>"SIM"</formula>
    </cfRule>
  </conditionalFormatting>
  <conditionalFormatting sqref="BJ5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20" operator="equal">
      <formula>"OPORTUNIDADE"</formula>
    </cfRule>
  </conditionalFormatting>
  <conditionalFormatting sqref="Y73">
    <cfRule type="cellIs" dxfId="157" priority="218" operator="equal">
      <formula>"NÃO"</formula>
    </cfRule>
    <cfRule type="cellIs" dxfId="156" priority="219" operator="equal">
      <formula>"SIM"</formula>
    </cfRule>
  </conditionalFormatting>
  <conditionalFormatting sqref="X75">
    <cfRule type="cellIs" dxfId="155" priority="214" operator="equal">
      <formula>"OPORTUNIDADE"</formula>
    </cfRule>
  </conditionalFormatting>
  <conditionalFormatting sqref="X75">
    <cfRule type="cellIs" dxfId="154" priority="212" operator="equal">
      <formula>"NÃO"</formula>
    </cfRule>
    <cfRule type="cellIs" dxfId="153" priority="213" operator="equal">
      <formula>"SIM"</formula>
    </cfRule>
  </conditionalFormatting>
  <conditionalFormatting sqref="BJ6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07" operator="equal">
      <formula>"OPORTUNIDADE"</formula>
    </cfRule>
  </conditionalFormatting>
  <conditionalFormatting sqref="X76:X77">
    <cfRule type="cellIs" dxfId="151" priority="205" operator="equal">
      <formula>"NÃO"</formula>
    </cfRule>
    <cfRule type="cellIs" dxfId="150" priority="206" operator="equal">
      <formula>"SIM"</formula>
    </cfRule>
  </conditionalFormatting>
  <conditionalFormatting sqref="BO7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92">
      <iconSet showValue="0">
        <cfvo type="percent" val="0"/>
        <cfvo type="num" val="1"/>
        <cfvo type="num" val="1" gte="0"/>
      </iconSet>
    </cfRule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13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47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48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91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8:BJ229 BJ233:BJ234 BJ240:BJ244 BJ246:BJ1056">
    <cfRule type="iconSet" priority="63217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41">
      <iconSet showValue="0">
        <cfvo type="percent" val="0"/>
        <cfvo type="num" val="1"/>
        <cfvo type="num" val="1" gte="0"/>
      </iconSet>
    </cfRule>
    <cfRule type="iconSet" priority="63242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47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6">
    <cfRule type="iconSet" priority="63251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1466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1467</v>
      </c>
      <c r="C4" s="159" t="s">
        <v>1468</v>
      </c>
      <c r="D4" s="159" t="s">
        <v>1469</v>
      </c>
      <c r="E4" s="159" t="s">
        <v>1470</v>
      </c>
      <c r="F4" s="159" t="s">
        <v>4</v>
      </c>
      <c r="G4" s="159" t="s">
        <v>1471</v>
      </c>
    </row>
    <row r="5" spans="2:7">
      <c r="B5" s="160" t="s">
        <v>1472</v>
      </c>
      <c r="C5" s="160">
        <v>257068</v>
      </c>
      <c r="D5" s="160" t="s">
        <v>1473</v>
      </c>
      <c r="E5" s="160" t="s">
        <v>1474</v>
      </c>
      <c r="F5" s="160" t="s">
        <v>1474</v>
      </c>
      <c r="G5" s="161">
        <v>46296</v>
      </c>
    </row>
    <row r="6" spans="2:7">
      <c r="B6" s="160" t="s">
        <v>1475</v>
      </c>
      <c r="C6" s="160" t="s">
        <v>624</v>
      </c>
      <c r="D6" s="160" t="s">
        <v>624</v>
      </c>
      <c r="E6" s="160" t="s">
        <v>624</v>
      </c>
      <c r="F6" s="160" t="s">
        <v>1476</v>
      </c>
      <c r="G6" s="161" t="s">
        <v>624</v>
      </c>
    </row>
    <row r="7" spans="2:7">
      <c r="B7" s="160" t="s">
        <v>1477</v>
      </c>
      <c r="C7" s="160">
        <v>257472</v>
      </c>
      <c r="D7" s="160" t="s">
        <v>1478</v>
      </c>
      <c r="E7" s="160" t="s">
        <v>1479</v>
      </c>
      <c r="F7" s="160" t="s">
        <v>1479</v>
      </c>
      <c r="G7" s="161">
        <v>45992</v>
      </c>
    </row>
    <row r="8" spans="2:7">
      <c r="B8" s="160" t="s">
        <v>1480</v>
      </c>
      <c r="C8" s="160">
        <v>260307</v>
      </c>
      <c r="D8" s="160" t="s">
        <v>1481</v>
      </c>
      <c r="E8" s="160" t="s">
        <v>1482</v>
      </c>
      <c r="F8" s="160" t="s">
        <v>1479</v>
      </c>
      <c r="G8" s="161">
        <v>46082</v>
      </c>
    </row>
    <row r="9" spans="2:7">
      <c r="B9" s="160" t="s">
        <v>1483</v>
      </c>
      <c r="C9" s="160">
        <v>333033</v>
      </c>
      <c r="D9" s="160" t="s">
        <v>1484</v>
      </c>
      <c r="E9" s="160" t="s">
        <v>1476</v>
      </c>
      <c r="F9" s="160" t="s">
        <v>1485</v>
      </c>
      <c r="G9" s="160" t="s">
        <v>624</v>
      </c>
    </row>
    <row r="10" spans="2:7">
      <c r="B10" s="160" t="s">
        <v>1486</v>
      </c>
      <c r="C10" s="160">
        <v>263576</v>
      </c>
      <c r="D10" s="160" t="s">
        <v>1487</v>
      </c>
      <c r="E10" s="160" t="s">
        <v>1476</v>
      </c>
      <c r="F10" s="160" t="s">
        <v>1476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1488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1489</v>
      </c>
      <c r="E3" s="198" t="s">
        <v>1490</v>
      </c>
      <c r="F3" s="198" t="s">
        <v>1491</v>
      </c>
      <c r="G3" s="198" t="s">
        <v>1492</v>
      </c>
      <c r="H3" s="198" t="s">
        <v>1493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1494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1495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1496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I1" workbookViewId="0">
      <selection activeCell="A225" sqref="A225:T24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1497</v>
      </c>
      <c r="V1" s="264"/>
      <c r="W1" s="264"/>
    </row>
    <row r="2" spans="1:23" ht="15" customHeight="1">
      <c r="A2" s="87" t="s">
        <v>1498</v>
      </c>
      <c r="B2" s="87" t="s">
        <v>1499</v>
      </c>
      <c r="C2" s="87" t="s">
        <v>442</v>
      </c>
      <c r="D2" s="88" t="s">
        <v>1012</v>
      </c>
      <c r="E2" s="88" t="s">
        <v>4</v>
      </c>
      <c r="F2" s="88" t="s">
        <v>1500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1501</v>
      </c>
      <c r="T2" s="91" t="s">
        <v>1015</v>
      </c>
      <c r="U2" s="137">
        <f ca="1">TODAY()-1</f>
        <v>46069</v>
      </c>
      <c r="V2" s="137">
        <f ca="1">U2-1</f>
        <v>46068</v>
      </c>
      <c r="W2" s="137">
        <f ca="1">V2-1</f>
        <v>46067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680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1400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800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966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680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1400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1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800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966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680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1400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1070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800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966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680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1400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1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1070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800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680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1400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1070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800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680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1400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1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1070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800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680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1400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1070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800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680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1400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1070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800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680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1400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1070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800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680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1400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1070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800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680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1400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1070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800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680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1400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1070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800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680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1400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1070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800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966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680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1400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1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1070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800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966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680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1400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1070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800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1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680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0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1400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1070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800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PDM - DESCARGA - DORMENTE</v>
      </c>
      <c r="I224" s="145" t="str">
        <f>IF(SP_NORTE!G227="","*",SP_NORTE!G227)</f>
        <v>ZSF2</v>
      </c>
      <c r="J224" s="145" t="str">
        <f>IF(SP_NORTE!H227="","*",SP_NORTE!H227)</f>
        <v>ZSF2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500 Nº DE DORMENTES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966</v>
      </c>
      <c r="W224" s="136">
        <f ca="1">_xlfn.XLOOKUP(G224&amp;$W$2,BS_CONTROLE[CHAVE],BS_CONTROLE[Quantidade_11],"-")</f>
        <v>0</v>
      </c>
    </row>
    <row r="225" spans="1:23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680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1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1400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1070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800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>
        <f>IF(SP_NORTE!B248="","*",SP_NORTE!B248)</f>
        <v>46071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TMI-ZEB</v>
      </c>
      <c r="F246" s="145">
        <f>IF(SP_NORTE!B249="","*",SP_NORTE!B249)</f>
        <v>46071</v>
      </c>
      <c r="G246" s="145" t="str">
        <f>IF(SP_NORTE!D249="","*",SP_NORTE!D249)</f>
        <v>V87</v>
      </c>
      <c r="H246" s="145" t="str">
        <f>IF(SP_NORTE!E249="","*",SP_NORTE!E249)</f>
        <v>MECANIZAÇÃO - SOCADORA</v>
      </c>
      <c r="I246" s="145" t="str">
        <f>IF(SP_NORTE!G249="","*",SP_NORTE!G249)</f>
        <v>ZPD2</v>
      </c>
      <c r="J246" s="145" t="str">
        <f>IF(SP_NORTE!H249="","*",SP_NORTE!H249)</f>
        <v>ZDP2</v>
      </c>
      <c r="K246" s="138" t="str">
        <f>IF(SP_NORTE!L249="","*",SP_NORTE!L249)</f>
        <v>ZKY-ZZM</v>
      </c>
      <c r="L246" s="138" t="str">
        <f>IF(SP_NORTE!M249="","*",SP_NORTE!M249)</f>
        <v>286ZZM</v>
      </c>
      <c r="M246" s="139">
        <f>IF(SP_NORTE!I249="","*",SP_NORTE!I249)</f>
        <v>73</v>
      </c>
      <c r="N246" s="144">
        <f>IF(SP_NORTE!J249="","*",SP_NORTE!J249)</f>
        <v>286.2</v>
      </c>
      <c r="O246" s="144">
        <f>IF(SP_NORTE!K249="","*",SP_NORTE!K249)</f>
        <v>286</v>
      </c>
      <c r="P246" s="143">
        <f>IF(SP_NORTE!N249="","*",SP_NORTE!N249)</f>
        <v>0.35416666666666669</v>
      </c>
      <c r="Q246" s="143">
        <f>IF(SP_NORTE!O249="","*",SP_NORTE!O249)</f>
        <v>6.25E-2</v>
      </c>
      <c r="R246" s="145" t="str">
        <f>IF(SP_NORTE!P249="","*",CONCATENATE(SP_NORTE!P249," ",SP_NORTE!Q249))</f>
        <v>765 M</v>
      </c>
      <c r="S246" s="145" t="str">
        <f>IF(SP_NORTE!U249="","*",SP_NORTE!U249)</f>
        <v>*</v>
      </c>
      <c r="T246" s="145" t="str">
        <f>IF(SP_NORTE!V249="","*",SP_NORTE!V249)</f>
        <v>*</v>
      </c>
      <c r="U246" s="136">
        <f ca="1">_xlfn.XLOOKUP(G246&amp;$U$2,BS_CONTROLE[CHAVE],BS_CONTROLE[Quantidade_11],"-")</f>
        <v>0</v>
      </c>
      <c r="V246" s="136">
        <f ca="1">_xlfn.XLOOKUP(G246&amp;$V$2,BS_CONTROLE[CHAVE],BS_CONTROLE[Quantidade_11],"-")</f>
        <v>680</v>
      </c>
      <c r="W246" s="136">
        <f ca="1">_xlfn.XLOOKUP(G246&amp;$W$2,BS_CONTROLE[CHAVE],BS_CONTROLE[Quantidade_11],"-")</f>
        <v>0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>
        <f>IF(SP_NORTE!B250="","*",SP_NORTE!B250)</f>
        <v>46071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>
        <f>IF(SP_NORTE!B251="","*",SP_NORTE!B251)</f>
        <v>46071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>
        <f>IF(SP_NORTE!B252="","*",SP_NORTE!B252)</f>
        <v>46071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>
        <f>IF(SP_NORTE!B253="","*",SP_NORTE!B253)</f>
        <v>46071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>
        <f>IF(SP_NORTE!B254="","*",SP_NORTE!B254)</f>
        <v>46071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>
        <f>IF(SP_NORTE!B255="","*",SP_NORTE!B255)</f>
        <v>46071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>
        <f>IF(SP_NORTE!B256="","*",SP_NORTE!B256)</f>
        <v>46071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>
        <f>IF(SP_NORTE!B257="","*",SP_NORTE!B257)</f>
        <v>46071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>
        <f>IF(SP_NORTE!B258="","*",SP_NORTE!B258)</f>
        <v>46071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>
        <f>IF(SP_NORTE!B259="","*",SP_NORTE!B259)</f>
        <v>46071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7" dateTimeGrouping="day"/>
      </filters>
    </filterColumn>
    <filterColumn colId="6">
      <filters>
        <filter val="V19"/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0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1502</v>
      </c>
      <c r="C2" s="121" t="s">
        <v>998</v>
      </c>
      <c r="D2" s="76" t="s">
        <v>1000</v>
      </c>
      <c r="E2" s="76" t="s">
        <v>1503</v>
      </c>
      <c r="F2" s="99" t="s">
        <v>1504</v>
      </c>
      <c r="G2" s="76" t="s">
        <v>1505</v>
      </c>
      <c r="H2" s="76" t="s">
        <v>1506</v>
      </c>
      <c r="I2" s="76" t="s">
        <v>1507</v>
      </c>
      <c r="J2" s="76" t="s">
        <v>1508</v>
      </c>
      <c r="K2" s="78" t="s">
        <v>1509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>
        <f>IF(SP_NORTE!Z247="","*",SP_NORTE!Z247)</f>
        <v>1</v>
      </c>
      <c r="K220" s="97">
        <f>IF(SP_NORTE!AC247="","*",SP_NORTE!AC247)</f>
        <v>0.33333333333333331</v>
      </c>
    </row>
    <row r="221" spans="2:11" hidden="1">
      <c r="B221" s="94" t="str">
        <f>IF(SP_NORTE!X248="","*",SP_NORTE!X248)</f>
        <v>*</v>
      </c>
      <c r="C221" s="95">
        <f>IF(SP_NORTE!B248="","*",SP_NORTE!B248)</f>
        <v>46071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>
        <f>IF(SP_NORTE!B249="","*",SP_NORTE!B249)</f>
        <v>46071</v>
      </c>
      <c r="D222" s="94" t="str">
        <f>IF(SP_NORTE!D249="","*",SP_NORTE!D249)</f>
        <v>V87</v>
      </c>
      <c r="E222" s="94" t="str">
        <f>IF(SP_NORTE!G249="","*",SP_NORTE!G249)</f>
        <v>ZPD2</v>
      </c>
      <c r="F222" s="100" t="str">
        <f>IF(SP_NORTE!L249="","*",SP_NORTE!L249)</f>
        <v>ZKY-ZZM</v>
      </c>
      <c r="G222" s="95" t="str">
        <f>IF(SP_NORTE!H249="","*",SP_NORTE!H249)</f>
        <v>ZDP2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>
        <f>IF(SP_NORTE!B250="","*",SP_NORTE!B250)</f>
        <v>46071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>
        <f>IF(SP_NORTE!B251="","*",SP_NORTE!B251)</f>
        <v>46071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>
        <f>IF(SP_NORTE!B252="","*",SP_NORTE!B252)</f>
        <v>46071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>
        <f>IF(SP_NORTE!B253="","*",SP_NORTE!B253)</f>
        <v>46071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>
        <f>IF(SP_NORTE!B254="","*",SP_NORTE!B254)</f>
        <v>46071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>
        <f>IF(SP_NORTE!B255="","*",SP_NORTE!B255)</f>
        <v>46071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>
        <f>IF(SP_NORTE!B256="","*",SP_NORTE!B256)</f>
        <v>46071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>
        <f>IF(SP_NORTE!B257="","*",SP_NORTE!B257)</f>
        <v>46071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>
        <f>IF(SP_NORTE!B258="","*",SP_NORTE!B258)</f>
        <v>46071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>
        <f>IF(SP_NORTE!B259="","*",SP_NORTE!B259)</f>
        <v>46071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>
        <f>IF(SP_NORTE!B260="","*",SP_NORTE!B260)</f>
        <v>46071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>
        <f>IF(SP_NORTE!B261="","*",SP_NORTE!B261)</f>
        <v>46071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>
        <f>IF(SP_NORTE!B262="","*",SP_NORTE!B262)</f>
        <v>46071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>
        <f>IF(SP_NORTE!B263="","*",SP_NORTE!B263)</f>
        <v>46071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1510</v>
      </c>
    </row>
    <row r="8" spans="1:73">
      <c r="BT8" s="215"/>
    </row>
    <row r="9" spans="1:73" ht="117.75">
      <c r="BS9" s="213"/>
      <c r="BT9" s="222" t="s">
        <v>1511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1512</v>
      </c>
      <c r="D5" s="266"/>
      <c r="E5" s="266"/>
      <c r="F5" s="266"/>
      <c r="G5" s="266"/>
      <c r="H5" s="266"/>
      <c r="I5" s="266"/>
      <c r="J5" s="267"/>
      <c r="K5" s="268" t="s">
        <v>1513</v>
      </c>
      <c r="L5" s="269"/>
      <c r="M5" s="269"/>
      <c r="N5" s="269"/>
      <c r="O5" s="270" t="s">
        <v>1514</v>
      </c>
      <c r="P5" s="271"/>
    </row>
    <row r="6" spans="1:16" s="74" customFormat="1" ht="15" customHeight="1">
      <c r="A6" s="66" t="s">
        <v>1500</v>
      </c>
      <c r="B6" s="75" t="s">
        <v>1499</v>
      </c>
      <c r="C6" s="76" t="s">
        <v>1012</v>
      </c>
      <c r="D6" s="77" t="s">
        <v>1013</v>
      </c>
      <c r="E6" s="76" t="s">
        <v>1515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1516</v>
      </c>
      <c r="M6" s="80" t="s">
        <v>642</v>
      </c>
      <c r="N6" s="81" t="s">
        <v>1007</v>
      </c>
      <c r="O6" s="156" t="s">
        <v>1050</v>
      </c>
      <c r="P6" s="132" t="s">
        <v>1517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Equipe em deslocamento pata ZSF, previsão de MC1 14h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1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1</v>
      </c>
      <c r="P177" s="147" t="str">
        <f>IF($A$2=1,IF(SP_NORTE!BI232="","*",SP_NORTE!BI232),IF(SP_NORTE!BJ232="","*",SP_NORTE!BJ232))</f>
        <v>Equipe pronta 09:32, em intervalo 10:30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1</v>
      </c>
      <c r="P180" s="147" t="str">
        <f>IF($A$2=1,IF(SP_NORTE!BI235="","*",SP_NORTE!BI235),IF(SP_NORTE!BJ235="","*",SP_NORTE!BJ235))</f>
        <v>Aguarda chegada do V40 para abertura de intervalo - intervalo aberto 10:25 até 12:25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1</v>
      </c>
      <c r="P181" s="147" t="str">
        <f>IF($A$2=1,IF(SP_NORTE!BI236="","*",SP_NORTE!BI236),IF(SP_NORTE!BJ236="","*",SP_NORTE!BJ236))</f>
        <v>Aguarda chegada do V40 para abertura de intervalo - intervalo aberto 10:25 até 12:25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1</v>
      </c>
      <c r="P182" s="147" t="str">
        <f>IF($A$2=1,IF(SP_NORTE!BI237="","*",SP_NORTE!BI237),IF(SP_NORTE!BJ237="","*",SP_NORTE!BJ237))</f>
        <v>Aguarda chegada do V40 para abertura de intervalo - intervalo aberto 10:25 até 12:25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1</v>
      </c>
      <c r="P183" s="147" t="str">
        <f>IF($A$2=1,IF(SP_NORTE!BI238="","*",SP_NORTE!BI238),IF(SP_NORTE!BJ238="","*",SP_NORTE!BJ238))</f>
        <v>Em intervalo 10:26 até 12:26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1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1</v>
      </c>
      <c r="P186" s="147" t="str">
        <f>IF($A$2=1,IF(SP_NORTE!BI241="","*",SP_NORTE!BI241),IF(SP_NORTE!BJ241="","*",SP_NORTE!BJ241))</f>
        <v xml:space="preserve">Equipe pronta 08:30, em intervalo 10:53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>
        <f>IF(SP_NORTE!B248="","*",SP_NORTE!B248)</f>
        <v>46071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>
        <f>IF(SP_NORTE!B249="","*",SP_NORTE!B249)</f>
        <v>46071</v>
      </c>
      <c r="B194" s="83" t="str">
        <f>IF(SP_NORTE!W249="","*",SP_NORTE!W249)</f>
        <v>*</v>
      </c>
      <c r="C194" s="83" t="str">
        <f>IF(SP_NORTE!R249="","*",SP_NORTE!R249)</f>
        <v>SP NORTE</v>
      </c>
      <c r="D194" s="83" t="str">
        <f>IF(SP_NORTE!S249="","*",SP_NORTE!S249)</f>
        <v>TMI-ZEB</v>
      </c>
      <c r="E194" s="83" t="str">
        <f>IF(SP_NORTE!D249="","*",SP_NORTE!D249)</f>
        <v>V87</v>
      </c>
      <c r="F194" s="83" t="str">
        <f>IF(SP_NORTE!G249="","*",SP_NORTE!G249)</f>
        <v>ZPD2</v>
      </c>
      <c r="G194" s="83" t="str">
        <f>IF(SP_NORTE!L249="","*",SP_NORTE!L249)</f>
        <v>ZKY-ZZM</v>
      </c>
      <c r="H194" s="116">
        <f>IF(SP_NORTE!J249="","*",SP_NORTE!J249)</f>
        <v>286.2</v>
      </c>
      <c r="I194" s="113">
        <f>IF(SP_NORTE!N249="","*",SP_NORTE!N249)</f>
        <v>0.35416666666666669</v>
      </c>
      <c r="J194" s="113">
        <f>IF(SP_NORTE!O249="","*",SP_NORTE!O249)</f>
        <v>6.25E-2</v>
      </c>
      <c r="K194" s="83" t="str">
        <f>IF(SP_NORTE!AJ249="","*",SP_NORTE!AJ249)</f>
        <v>ZPD2</v>
      </c>
      <c r="L194" s="83" t="str">
        <f>IF(SP_NORTE!AL249="","*",SP_NORTE!AL249)</f>
        <v>ZKY-ZZM</v>
      </c>
      <c r="M194" s="83">
        <f>IF(SP_NORTE!AO249="","*",SP_NORTE!AO249)</f>
        <v>286.2</v>
      </c>
      <c r="N194" s="83" t="str">
        <f>IF(SP_NORTE!AL249="","*",SP_NORTE!AL249)</f>
        <v>ZKY-ZZM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>
        <f>IF(SP_NORTE!B250="","*",SP_NORTE!B250)</f>
        <v>46071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>
        <f>IF(SP_NORTE!B251="","*",SP_NORTE!B251)</f>
        <v>46071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>
        <f>IF(SP_NORTE!B252="","*",SP_NORTE!B252)</f>
        <v>46071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>
        <f>IF(SP_NORTE!B253="","*",SP_NORTE!B253)</f>
        <v>46071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>
        <f>IF(SP_NORTE!B254="","*",SP_NORTE!B254)</f>
        <v>46071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>
        <f>IF(SP_NORTE!B255="","*",SP_NORTE!B255)</f>
        <v>46071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>
        <f>IF(SP_NORTE!B256="","*",SP_NORTE!B256)</f>
        <v>46071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>
        <f>IF(SP_NORTE!B257="","*",SP_NORTE!B257)</f>
        <v>46071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>
        <f>IF(SP_NORTE!B258="","*",SP_NORTE!B258)</f>
        <v>46071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>
        <f>IF(SP_NORTE!B259="","*",SP_NORTE!B259)</f>
        <v>46071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>
        <f>IF(SP_NORTE!B260="","*",SP_NORTE!B260)</f>
        <v>46071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>
        <f>IF(SP_NORTE!B261="","*",SP_NORTE!B261)</f>
        <v>46071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>
        <f>IF(SP_NORTE!B262="","*",SP_NORTE!B262)</f>
        <v>46071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>
        <f>IF(SP_NORTE!B263="","*",SP_NORTE!B263)</f>
        <v>46071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2026-02-17T15:10:26Z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