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220" documentId="120_S{118792C3-22EF-5104-A093-F22BFE3913F3}" xr6:coauthVersionLast="47" xr6:coauthVersionMax="47" xr10:uidLastSave="{15CE7152-F4BB-42DE-9874-9802EFACEEA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44" i="10" l="1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N375" i="1" a="1"/>
  <c r="N375" i="1" s="1"/>
  <c r="L372" i="11" s="1"/>
  <c r="M375" i="1" a="1"/>
  <c r="M375" i="1" s="1"/>
  <c r="K372" i="11" s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A353" i="1"/>
  <c r="R353" i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AL66" i="1"/>
  <c r="C81" i="1"/>
  <c r="G81" i="1"/>
  <c r="M81" i="1" a="1"/>
  <c r="M81" i="1" s="1"/>
  <c r="K78" i="11" s="1"/>
  <c r="N81" i="1" a="1"/>
  <c r="N81" i="1" s="1"/>
  <c r="L78" i="11" s="1"/>
  <c r="R81" i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30" i="1"/>
  <c r="AQ331" i="1"/>
  <c r="AQ334" i="1"/>
  <c r="AQ335" i="1"/>
  <c r="AQ340" i="1"/>
  <c r="AQ342" i="1"/>
  <c r="AQ343" i="1"/>
  <c r="AQ344" i="1"/>
  <c r="AQ345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AP271" i="1"/>
  <c r="M272" i="10" s="1"/>
  <c r="BR271" i="1"/>
  <c r="BS271" i="1"/>
  <c r="A272" i="1"/>
  <c r="C272" i="1"/>
  <c r="G272" i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K276" i="10" s="1"/>
  <c r="AL275" i="1"/>
  <c r="AP275" i="1"/>
  <c r="M276" i="10" s="1"/>
  <c r="BR275" i="1"/>
  <c r="BS275" i="1"/>
  <c r="C288" i="1"/>
  <c r="G288" i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AK296" i="1"/>
  <c r="K297" i="10" s="1"/>
  <c r="AL296" i="1"/>
  <c r="AP296" i="1"/>
  <c r="M297" i="10" s="1"/>
  <c r="BR296" i="1"/>
  <c r="BS296" i="1"/>
  <c r="C298" i="1"/>
  <c r="G298" i="1"/>
  <c r="R298" i="1"/>
  <c r="AK298" i="1"/>
  <c r="K299" i="10" s="1"/>
  <c r="AL298" i="1"/>
  <c r="AP298" i="1"/>
  <c r="M299" i="10" s="1"/>
  <c r="BR298" i="1"/>
  <c r="BS298" i="1"/>
  <c r="A299" i="1"/>
  <c r="C299" i="1"/>
  <c r="G299" i="1"/>
  <c r="R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AK307" i="1"/>
  <c r="K308" i="10" s="1"/>
  <c r="AL307" i="1"/>
  <c r="AP307" i="1"/>
  <c r="M308" i="10" s="1"/>
  <c r="BR307" i="1"/>
  <c r="BS307" i="1"/>
  <c r="A308" i="1"/>
  <c r="C308" i="1"/>
  <c r="G308" i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AK321" i="1"/>
  <c r="K322" i="10" s="1"/>
  <c r="AL321" i="1"/>
  <c r="AP321" i="1"/>
  <c r="M322" i="10" s="1"/>
  <c r="A322" i="1"/>
  <c r="C322" i="1"/>
  <c r="G322" i="1"/>
  <c r="R322" i="1"/>
  <c r="BB322" i="1"/>
  <c r="AK322" i="1"/>
  <c r="K323" i="10" s="1"/>
  <c r="AL322" i="1"/>
  <c r="AP322" i="1"/>
  <c r="M323" i="10" s="1"/>
  <c r="A323" i="1"/>
  <c r="C323" i="1"/>
  <c r="G323" i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BB324" i="1"/>
  <c r="AK324" i="1"/>
  <c r="K325" i="10" s="1"/>
  <c r="AL324" i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G353" i="10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BB382" i="1"/>
  <c r="AK382" i="1"/>
  <c r="K377" i="10" s="1"/>
  <c r="AL382" i="1"/>
  <c r="AP382" i="1"/>
  <c r="M377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AN183" i="1" l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I49" i="11"/>
  <c r="E49" i="12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<sst xmlns="http://schemas.openxmlformats.org/spreadsheetml/2006/main" count="11513" uniqueCount="1904">
  <si>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</si>
  <si>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</si>
  <si>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</si>
  <si>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</si>
  <si>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</si>
  <si>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</si>
  <si>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</si>
  <si>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</si>
  <si>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</si>
  <si>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</si>
  <si>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</si>
  <si>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</si>
  <si>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</si>
  <si>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</si>
  <si>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</si>
  <si>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</si>
  <si>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</si>
  <si>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</si>
  <si>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</si>
  <si>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</si>
  <si>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</si>
  <si>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</si>
  <si>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</si>
  <si>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</si>
  <si>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</si>
  <si>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</si>
  <si>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</si>
  <si>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</si>
  <si>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</si>
  <si>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</si>
  <si>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</si>
  <si>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</si>
  <si>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</si>
  <si>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</si>
  <si>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</si>
  <si>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</si>
  <si>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</si>
  <si>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</si>
  <si>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</si>
  <si>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</si>
  <si>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</si>
  <si>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</si>
  <si>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</si>
  <si>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</si>
  <si>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</si>
  <si>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</si>
  <si>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</si>
  <si>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</si>
  <si>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</si>
  <si>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</si>
  <si>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</si>
  <si>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</si>
  <si>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</si>
  <si>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</si>
  <si>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</si>
  <si>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</si>
  <si>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</si>
  <si>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</si>
  <si>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</si>
  <si>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</si>
  <si>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</si>
  <si>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</si>
  <si>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</si>
  <si>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</si>
  <si>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</si>
  <si>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</si>
  <si>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</si>
  <si>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</si>
  <si>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</si>
  <si>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</si>
  <si>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</si>
  <si>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</si>
  <si>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</si>
  <si>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</si>
  <si>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</si>
  <si>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</si>
  <si>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</si>
  <si>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</si>
  <si>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</si>
  <si>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</si>
  <si>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</si>
  <si>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</si>
  <si>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</si>
  <si>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</si>
  <si>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</si>
  <si>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</si>
  <si>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</si>
  <si>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</si>
  <si>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</si>
  <si>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</si>
  <si>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</si>
  <si>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</si>
  <si>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</si>
  <si>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</si>
  <si>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</si>
  <si>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</si>
  <si>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</si>
  <si>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</si>
  <si>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</si>
  <si>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</si>
  <si>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</si>
  <si>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</si>
  <si>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</si>
  <si>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</si>
  <si>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</si>
  <si>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</si>
  <si>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</si>
  <si>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</si>
  <si>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</si>
  <si>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</si>
  <si>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</si>
  <si>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</si>
  <si>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</si>
  <si>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</si>
  <si>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</si>
  <si>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</si>
  <si>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</si>
  <si>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</si>
  <si>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</si>
  <si>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</si>
  <si>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</si>
  <si>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</si>
  <si>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</si>
  <si>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</si>
  <si>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</si>
  <si>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</si>
  <si>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</si>
  <si>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</si>
  <si>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</si>
  <si>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</si>
  <si>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</si>
  <si>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</si>
  <si>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</si>
  <si>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</si>
  <si>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</si>
  <si>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</si>
  <si>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</si>
  <si>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</si>
  <si>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</si>
  <si>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</si>
  <si>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</si>
  <si>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</si>
  <si>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</si>
  <si>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</si>
  <si>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</si>
  <si>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</si>
  <si>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</si>
  <si>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</si>
  <si>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</si>
  <si>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</si>
  <si>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</si>
  <si>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</si>
  <si>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</si>
  <si>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</si>
  <si>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</si>
  <si>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</si>
  <si>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</si>
  <si>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</si>
  <si>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</si>
  <si>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</si>
  <si>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</si>
  <si>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</si>
  <si>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</si>
  <si>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</si>
  <si>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</si>
  <si>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</si>
  <si>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</si>
  <si>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</si>
  <si>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</si>
  <si>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</si>
  <si>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</si>
  <si>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</si>
  <si>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</si>
  <si>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</si>
  <si>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</si>
  <si>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</si>
  <si>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</si>
  <si>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</si>
  <si>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</si>
  <si>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</si>
  <si>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</si>
  <si>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</si>
  <si>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</si>
  <si>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</si>
  <si>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</si>
  <si>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</si>
  <si>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</si>
  <si>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</si>
  <si>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</si>
  <si>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</si>
  <si>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</si>
  <si>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</si>
  <si>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</si>
  <si>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</si>
  <si>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</si>
  <si>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</si>
  <si>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</si>
  <si>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</si>
  <si>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</si>
  <si>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</si>
  <si>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</si>
  <si>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</si>
  <si>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</si>
  <si>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</si>
  <si>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</si>
  <si>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</si>
  <si>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</si>
  <si>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</si>
  <si>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</si>
  <si>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</si>
  <si>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</si>
  <si>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</si>
  <si>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</si>
  <si>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</si>
  <si>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</si>
  <si>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</si>
  <si>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</si>
  <si>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</si>
  <si>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</si>
  <si>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</si>
  <si>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</si>
  <si>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</si>
  <si>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</si>
  <si>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</si>
  <si>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</si>
  <si>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</si>
  <si>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</si>
  <si>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</si>
  <si>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</si>
  <si>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</si>
  <si>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</si>
  <si>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</si>
  <si>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</si>
  <si>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</si>
  <si>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</si>
  <si>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</si>
  <si>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</si>
  <si>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</si>
  <si>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</si>
  <si>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</si>
  <si>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</si>
  <si>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</si>
  <si>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</si>
  <si>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</si>
  <si>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</si>
  <si>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</si>
  <si>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</si>
  <si>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</si>
  <si>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</si>
  <si>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</si>
  <si>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</si>
  <si>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</si>
  <si>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</si>
  <si>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</si>
  <si>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</si>
  <si>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</si>
  <si>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</si>
  <si>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</si>
  <si>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</si>
  <si>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</si>
  <si>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</si>
  <si>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</si>
  <si>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</si>
  <si>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</si>
  <si>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</si>
  <si>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</si>
  <si>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</si>
  <si>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</si>
  <si>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</si>
  <si>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</si>
  <si>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</si>
  <si>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</si>
  <si>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</si>
  <si>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</si>
  <si>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</si>
  <si>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</si>
  <si>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</si>
  <si>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</si>
  <si>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</si>
  <si>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</si>
  <si>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</si>
  <si>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</si>
  <si>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</si>
  <si>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</si>
  <si>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</si>
  <si>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</si>
  <si>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</si>
  <si>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</si>
  <si>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</si>
  <si>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</si>
  <si>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</si>
  <si>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</si>
  <si>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</si>
  <si>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</si>
  <si>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</si>
  <si>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</si>
  <si>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</si>
  <si>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</si>
  <si>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</si>
  <si>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</si>
  <si>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</si>
  <si>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</si>
  <si>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</si>
  <si>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</si>
  <si>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</si>
  <si>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</si>
  <si>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</si>
  <si>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</si>
  <si>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</si>
  <si>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</si>
  <si>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</si>
  <si>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</si>
  <si>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</si>
  <si>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</si>
  <si>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</si>
  <si>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</si>
  <si>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</si>
  <si>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</si>
  <si>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</si>
  <si>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</si>
  <si>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</si>
  <si>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</si>
  <si>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</si>
  <si>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</si>
  <si>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</si>
  <si>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</si>
  <si>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</si>
  <si>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</si>
  <si>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</si>
  <si>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</si>
  <si>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</si>
  <si>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</si>
  <si>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</si>
  <si>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</si>
  <si>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</si>
  <si>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</si>
  <si>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</si>
  <si>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</si>
  <si>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</si>
  <si>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</si>
  <si>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</si>
  <si>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</si>
  <si>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</si>
  <si>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</si>
  <si>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</si>
  <si>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</si>
  <si>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</si>
  <si>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</si>
  <si>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</si>
  <si>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</si>
  <si>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</si>
  <si>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</si>
  <si>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</si>
  <si>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</si>
  <si>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</si>
  <si>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</si>
  <si>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</si>
  <si>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</si>
  <si>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</si>
  <si>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</si>
  <si>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</si>
  <si>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</si>
  <si>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</si>
  <si>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</si>
  <si>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</si>
  <si>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</si>
  <si>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</si>
  <si>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</si>
  <si>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</si>
  <si>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</si>
  <si>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</si>
  <si>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</si>
  <si>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</si>
  <si>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</si>
  <si>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</si>
  <si>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</si>
  <si>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</si>
  <si>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</si>
  <si>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</si>
  <si>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</si>
  <si>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</si>
  <si>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</si>
  <si>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</si>
  <si>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</si>
  <si>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</si>
  <si>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</si>
  <si>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</si>
  <si>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</si>
  <si>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</si>
  <si>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</si>
  <si>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</si>
  <si>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</si>
  <si>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</si>
  <si>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</si>
  <si>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</si>
  <si>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</si>
  <si>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</si>
  <si>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</si>
  <si>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</si>
  <si>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</si>
  <si>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</si>
  <si>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</si>
  <si>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</si>
  <si>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</si>
  <si>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</si>
  <si>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</si>
  <si>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</si>
  <si>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</si>
  <si>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</si>
  <si>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</si>
  <si>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</si>
  <si>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</si>
  <si>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</si>
  <si>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</si>
  <si>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</si>
  <si>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</si>
  <si>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</si>
  <si>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</si>
  <si>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</si>
  <si>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</si>
  <si>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</si>
  <si>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</si>
  <si>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</si>
  <si>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</si>
  <si>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</si>
  <si>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</si>
  <si>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</si>
  <si>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</si>
  <si>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</si>
  <si>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</si>
  <si>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</si>
  <si>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</si>
  <si>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</si>
  <si>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</si>
  <si>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</si>
  <si>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</si>
  <si>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</si>
  <si>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</si>
  <si>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</si>
  <si>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</si>
  <si>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</si>
  <si>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</si>
  <si>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</si>
  <si>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</si>
  <si>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</si>
  <si>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</si>
  <si>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</si>
  <si>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</si>
  <si>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</si>
  <si>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</si>
  <si>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</si>
  <si>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</si>
  <si>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</si>
  <si>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</si>
  <si>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</si>
  <si>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</si>
  <si>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</si>
  <si>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</si>
  <si>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</si>
  <si>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</si>
  <si>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</si>
  <si>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</si>
  <si>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</si>
  <si>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</si>
  <si>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</si>
  <si>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</si>
  <si>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</si>
  <si>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</si>
  <si>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</si>
  <si>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</si>
  <si>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</si>
  <si>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</si>
  <si>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</si>
  <si>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</si>
  <si>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</si>
  <si>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</si>
  <si>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</si>
  <si>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</si>
  <si>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</si>
  <si>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</si>
  <si>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</si>
  <si>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</si>
  <si>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</si>
  <si>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</si>
  <si>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</si>
  <si>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</si>
  <si>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</si>
  <si>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</si>
  <si>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</si>
  <si>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</si>
  <si>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</si>
  <si>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</si>
  <si>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</si>
  <si>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</si>
  <si>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</si>
  <si>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</si>
  <si>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</si>
  <si>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</si>
  <si>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</si>
  <si>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</si>
  <si>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</si>
  <si>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</si>
  <si>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</si>
  <si>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</si>
  <si>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</si>
  <si>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</si>
  <si>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</si>
  <si>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</si>
  <si>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</si>
  <si>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</si>
  <si>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</si>
  <si>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</si>
  <si>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</si>
  <si>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</si>
  <si>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</si>
  <si>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</si>
  <si>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</si>
  <si>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</si>
  <si>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</si>
  <si>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</si>
  <si>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</si>
  <si>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</si>
  <si>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</si>
  <si>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</si>
  <si>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</si>
  <si>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</si>
  <si>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</si>
  <si>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</si>
  <si>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</si>
  <si>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</si>
  <si>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</si>
  <si>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</si>
  <si>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</si>
  <si>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</si>
  <si>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</si>
  <si>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</si>
  <si>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</si>
  <si>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</si>
  <si>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</si>
  <si>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</si>
  <si>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</si>
  <si>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</si>
  <si>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</si>
  <si>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</si>
  <si>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</si>
  <si>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</si>
  <si>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</si>
  <si>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</si>
  <si>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</si>
  <si>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</si>
  <si>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</si>
  <si>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</si>
  <si>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</si>
  <si>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</si>
  <si>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</si>
  <si>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</si>
  <si>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</si>
  <si>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</si>
  <si>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</si>
  <si>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</si>
  <si>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</si>
  <si>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</si>
  <si>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</si>
  <si>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</si>
  <si>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</si>
  <si>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</si>
  <si>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</si>
  <si>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</si>
  <si>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</si>
  <si>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</si>
  <si>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</si>
  <si>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</si>
  <si>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</si>
  <si>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</si>
  <si>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</si>
  <si>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</si>
  <si>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</si>
  <si>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</si>
  <si>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</si>
  <si>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</si>
  <si>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</si>
  <si>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</si>
  <si>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</si>
  <si>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</si>
  <si>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</si>
  <si>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</si>
  <si>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</si>
  <si>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</si>
  <si>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</si>
  <si>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</si>
  <si>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</si>
  <si>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</si>
  <si>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</si>
  <si>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</si>
  <si>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</si>
  <si>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</si>
  <si>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</si>
  <si>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</si>
  <si>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</si>
  <si>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</si>
  <si>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</si>
  <si>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</si>
  <si>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</si>
  <si>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</si>
  <si>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</si>
  <si>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</si>
  <si>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</si>
  <si>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</si>
  <si>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</si>
  <si>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</si>
  <si>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</si>
  <si>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</si>
  <si>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</si>
  <si>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</si>
  <si>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</si>
  <si>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</si>
  <si>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</si>
  <si>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</si>
  <si>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</si>
  <si>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</si>
  <si>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</si>
  <si>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</si>
  <si>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</si>
  <si>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</si>
  <si>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</si>
  <si>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</si>
  <si>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</si>
  <si>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</si>
  <si>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</si>
  <si>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</si>
  <si>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</si>
  <si>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</si>
  <si>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</si>
  <si>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</si>
  <si>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</si>
  <si>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</si>
  <si>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</si>
  <si>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</si>
  <si>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</si>
  <si>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</si>
  <si>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</si>
  <si>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</si>
  <si>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</si>
  <si>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</si>
  <si>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</si>
  <si>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</si>
  <si>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</si>
  <si>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</si>
  <si>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</si>
  <si>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</si>
  <si>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</si>
  <si>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</si>
  <si>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</si>
  <si>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</si>
  <si>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</si>
  <si>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</si>
  <si>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</si>
  <si>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</si>
  <si>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</si>
  <si>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</si>
  <si>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</si>
  <si>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</si>
  <si>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</si>
  <si>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</si>
  <si>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</si>
  <si>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</si>
  <si>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</si>
  <si>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</si>
  <si>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</si>
  <si>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</si>
  <si>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</si>
  <si>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</si>
  <si>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</si>
  <si>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</si>
  <si>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</si>
  <si>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</si>
  <si>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</si>
  <si>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</si>
  <si>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</si>
  <si>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</si>
  <si>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</si>
  <si>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</si>
  <si>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</si>
  <si>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</si>
  <si>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</si>
  <si>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</si>
  <si>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</si>
  <si>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</si>
  <si>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</si>
  <si>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</si>
  <si>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</si>
  <si>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</si>
  <si>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</si>
  <si>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</si>
  <si>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</si>
  <si>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</si>
  <si>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</si>
  <si>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</si>
  <si>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</si>
  <si>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</si>
  <si>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</si>
  <si>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</si>
  <si>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</si>
  <si>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</si>
  <si>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</si>
  <si>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</si>
  <si>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</si>
  <si>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</si>
  <si>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</si>
  <si>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</si>
  <si>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</si>
  <si>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</si>
  <si>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</si>
  <si>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</si>
  <si>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</si>
  <si>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</si>
  <si>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</si>
  <si>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</si>
  <si>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</si>
  <si>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</si>
  <si>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</si>
  <si>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</si>
  <si>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</si>
  <si>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</si>
  <si>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</si>
  <si>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</si>
  <si>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</si>
  <si>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</si>
  <si>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</si>
  <si>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</si>
  <si>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</si>
  <si>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</si>
  <si>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</si>
  <si>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</si>
  <si>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</si>
  <si>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</si>
  <si>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</si>
  <si>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</si>
  <si>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</si>
  <si>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</si>
  <si>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</si>
  <si>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</si>
  <si>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</si>
  <si>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</si>
  <si>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</si>
  <si>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</si>
  <si>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</si>
  <si>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</si>
  <si>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</si>
  <si>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</si>
  <si>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</si>
  <si>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</si>
  <si>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</si>
  <si>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</si>
  <si>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</si>
  <si>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</si>
  <si>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</si>
  <si>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</si>
  <si>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</si>
  <si>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</si>
  <si>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</si>
  <si>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</si>
  <si>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</si>
  <si>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</si>
  <si>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</si>
  <si>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</si>
  <si>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</si>
  <si>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</si>
  <si>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</si>
  <si>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</si>
  <si>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</si>
  <si>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</si>
  <si>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</si>
  <si>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</si>
  <si>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</si>
  <si>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</si>
  <si>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</si>
  <si>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</si>
  <si>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</si>
  <si>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</si>
  <si>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</si>
  <si>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</si>
  <si>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</si>
  <si>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</si>
  <si>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</si>
  <si>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</si>
  <si>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</si>
  <si>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</si>
  <si>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</si>
  <si>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</si>
  <si>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</si>
  <si>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</si>
  <si>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</si>
  <si>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</si>
  <si>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</si>
  <si>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</si>
  <si>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</si>
  <si>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</si>
  <si>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</si>
  <si>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</si>
  <si>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</si>
  <si>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</si>
  <si>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</si>
  <si>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</si>
  <si>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</si>
  <si>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</si>
  <si>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</si>
  <si>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</si>
  <si>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</si>
  <si>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</si>
  <si>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</si>
  <si>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</si>
  <si>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</si>
  <si>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</si>
  <si>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</si>
  <si>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</si>
  <si>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</si>
  <si>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</si>
  <si>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</si>
  <si>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</si>
  <si>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</si>
  <si>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</si>
  <si>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</si>
  <si>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</si>
  <si>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</si>
  <si>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</si>
  <si>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</si>
  <si>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</si>
  <si>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</si>
  <si>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</si>
  <si>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</si>
  <si>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</si>
  <si>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</si>
  <si>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</si>
  <si>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</si>
  <si>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</si>
  <si>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</si>
  <si>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</si>
  <si>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</si>
  <si>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</si>
  <si>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</si>
  <si>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</si>
  <si>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</si>
  <si>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</si>
  <si>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</si>
  <si>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</si>
  <si>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</si>
  <si>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</si>
  <si>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</si>
  <si>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</si>
  <si>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</si>
  <si>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</si>
  <si>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</si>
  <si>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</si>
  <si>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</si>
  <si>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</si>
  <si>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</si>
  <si>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</si>
  <si>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</si>
  <si>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</si>
  <si>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</si>
  <si>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</si>
  <si>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</si>
  <si>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</si>
  <si>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</si>
  <si>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</si>
  <si>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</si>
  <si>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</si>
  <si>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</si>
  <si>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</si>
  <si>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</si>
  <si>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</si>
  <si>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</si>
  <si>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</si>
  <si>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</si>
  <si>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</si>
  <si>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</si>
  <si>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</si>
  <si>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</si>
  <si>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</si>
  <si>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</si>
  <si>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</si>
  <si>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</si>
  <si>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</si>
  <si>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</si>
  <si>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</si>
  <si>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</si>
  <si>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</si>
  <si>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</si>
  <si>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</si>
  <si>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</si>
  <si>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</si>
  <si>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</si>
  <si>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</si>
  <si>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</si>
  <si>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</si>
  <si>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</si>
  <si>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</si>
  <si>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</si>
  <si>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</si>
  <si>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</si>
  <si>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</si>
  <si>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</si>
  <si>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</si>
  <si>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</si>
  <si>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</si>
  <si>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</si>
  <si>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</si>
  <si>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</si>
  <si>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</si>
  <si>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</si>
  <si>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</si>
  <si>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</si>
  <si>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</si>
  <si>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</si>
  <si>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</si>
  <si>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</si>
  <si>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</si>
  <si>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</si>
  <si>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</si>
  <si>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</si>
  <si>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</si>
  <si>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</si>
  <si>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</si>
  <si>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</si>
  <si>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</si>
  <si>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</si>
  <si>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</si>
  <si>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</si>
  <si>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</si>
  <si>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</si>
  <si>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</si>
  <si>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</si>
  <si>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</si>
  <si>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</si>
  <si>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</si>
  <si>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</si>
  <si>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</si>
  <si>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</si>
  <si>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</si>
  <si>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</si>
  <si>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</si>
  <si>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</si>
  <si>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</si>
  <si>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</si>
  <si>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</si>
  <si>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</si>
  <si>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</si>
  <si>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</si>
  <si>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</si>
  <si>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</si>
  <si>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</si>
  <si>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</si>
  <si>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</si>
  <si>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</si>
  <si>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</si>
  <si>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</si>
  <si>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</si>
  <si>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</si>
  <si>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</si>
  <si>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</si>
  <si>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</si>
  <si>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</si>
  <si>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</si>
  <si>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</si>
  <si>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</si>
  <si>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</si>
  <si>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</si>
  <si>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</si>
  <si>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</si>
  <si>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</si>
  <si>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</si>
  <si>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</si>
  <si>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</si>
  <si>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</si>
  <si>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</si>
  <si>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</si>
  <si>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</si>
  <si>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</si>
  <si>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</si>
  <si>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</si>
  <si>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</si>
  <si>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</si>
  <si>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</si>
  <si>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</si>
  <si>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</si>
  <si>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</si>
  <si>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</si>
  <si>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</si>
  <si>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</si>
  <si>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</si>
  <si>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</si>
  <si>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</si>
  <si>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</si>
  <si>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</si>
  <si>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</si>
  <si>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</si>
  <si>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</si>
  <si>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</si>
  <si>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</si>
  <si>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</si>
  <si>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</si>
  <si>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</si>
  <si>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</si>
  <si>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</si>
  <si>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</si>
  <si>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</si>
  <si>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</si>
  <si>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</si>
  <si>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</si>
  <si>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</si>
  <si>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</si>
  <si>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</si>
  <si>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</si>
  <si>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</si>
  <si>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</si>
  <si>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</si>
  <si>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</si>
  <si>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</si>
  <si>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</si>
  <si>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</si>
  <si>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</si>
  <si>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</si>
  <si>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</si>
  <si>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</si>
  <si>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</si>
  <si>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</si>
  <si>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</si>
  <si>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</si>
  <si>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</si>
  <si>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</si>
  <si>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</si>
  <si>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</si>
  <si>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</si>
  <si>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</si>
  <si>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</si>
  <si>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</si>
  <si>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</si>
  <si>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</si>
  <si>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</si>
  <si>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</si>
  <si>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</si>
  <si>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</si>
  <si>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</si>
  <si>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</si>
  <si>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</si>
  <si>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</si>
  <si>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</si>
  <si>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</si>
  <si>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</si>
  <si>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</si>
  <si>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</si>
  <si>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</si>
  <si>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</si>
  <si>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</si>
  <si>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</si>
  <si>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</si>
  <si>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</si>
  <si>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</si>
  <si>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</si>
  <si>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</si>
  <si>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</si>
  <si>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</si>
  <si>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</si>
  <si>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</si>
  <si>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</si>
  <si>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</si>
  <si>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</si>
  <si>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</si>
  <si>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</si>
  <si>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</si>
  <si>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</si>
  <si>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</si>
  <si>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</si>
  <si>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</si>
  <si>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</si>
  <si>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</si>
  <si>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</si>
  <si>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</si>
  <si>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</si>
  <si>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</si>
  <si>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</si>
  <si>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</si>
  <si>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</si>
  <si>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</si>
  <si>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</si>
  <si>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</si>
  <si>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</si>
  <si>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</si>
  <si>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</si>
  <si>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</si>
  <si>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</si>
  <si>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</si>
  <si>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</si>
  <si>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</si>
  <si>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</si>
  <si>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</si>
  <si>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</si>
  <si>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</si>
  <si>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</si>
  <si>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</si>
  <si>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</si>
  <si>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</si>
  <si>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</si>
  <si>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</si>
  <si>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</si>
  <si>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</si>
  <si>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</si>
  <si>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</si>
  <si>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</si>
  <si>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</si>
  <si>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</si>
  <si>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</si>
  <si>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</si>
  <si>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</si>
  <si>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</si>
  <si>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</si>
  <si>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</si>
  <si>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</si>
  <si>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</si>
  <si>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</si>
  <si>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</si>
  <si>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</si>
  <si>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</si>
  <si>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</si>
  <si>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</si>
  <si>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</si>
  <si>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</si>
  <si>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</si>
  <si>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</si>
  <si>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</si>
  <si>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</si>
  <si>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</si>
  <si>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</si>
  <si>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</si>
  <si>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</si>
  <si>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</si>
  <si>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</si>
  <si>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</si>
  <si>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</si>
  <si>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</si>
  <si>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</si>
  <si>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</si>
  <si>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</si>
  <si>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</si>
  <si>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</si>
  <si>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</si>
  <si>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</si>
  <si>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</si>
  <si>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</si>
  <si>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</si>
  <si>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</si>
  <si>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</si>
  <si>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</si>
  <si>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</si>
  <si>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</si>
  <si>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</si>
  <si>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</si>
  <si>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</si>
  <si>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</si>
  <si>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</si>
  <si>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</si>
  <si>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</si>
  <si>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</si>
  <si>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</si>
  <si>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</si>
  <si>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</si>
  <si>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</si>
  <si>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</si>
  <si>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</si>
  <si>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</si>
  <si>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</si>
  <si>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</si>
  <si>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</si>
  <si>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</si>
  <si>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</si>
  <si>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</si>
  <si>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</si>
  <si>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</si>
  <si>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</si>
  <si>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</si>
  <si>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</si>
  <si>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</si>
  <si>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</si>
  <si>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</si>
  <si>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</si>
  <si>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</si>
  <si>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</si>
  <si>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</si>
  <si>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</si>
  <si>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</si>
  <si>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</si>
  <si>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</si>
  <si>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</si>
  <si>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</si>
  <si>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</si>
  <si>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</si>
  <si>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</si>
  <si>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</si>
  <si>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</si>
  <si>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</si>
  <si>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</si>
  <si>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</si>
  <si>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</si>
  <si>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</si>
  <si>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</si>
  <si>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</si>
  <si>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</si>
  <si>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</si>
  <si>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</si>
  <si>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</si>
  <si>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</si>
  <si>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</si>
  <si>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</si>
  <si>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</si>
  <si>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</si>
  <si>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</si>
  <si>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</si>
  <si>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</si>
  <si>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</si>
  <si>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</si>
  <si>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</si>
  <si>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</si>
  <si>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</si>
  <si>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</si>
  <si>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</si>
  <si>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</si>
  <si>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</si>
  <si>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</si>
  <si>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</si>
  <si>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</si>
  <si>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</si>
  <si>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</si>
  <si>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</si>
  <si>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</si>
  <si>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</si>
  <si>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</si>
  <si>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</si>
  <si>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</si>
  <si>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</si>
  <si>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</si>
  <si>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</si>
  <si>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</si>
  <si>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</si>
  <si>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</si>
  <si>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</si>
  <si>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</si>
  <si>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</si>
  <si>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</si>
  <si>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</si>
  <si>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</si>
  <si>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</si>
  <si>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</si>
  <si>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</si>
  <si>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</si>
  <si>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</si>
  <si>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</si>
  <si>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</si>
  <si>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</si>
  <si>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</si>
  <si>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</si>
  <si>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</si>
  <si>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</si>
  <si>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</si>
  <si>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</si>
  <si>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</si>
  <si>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</si>
  <si>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</si>
  <si>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</si>
  <si>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</si>
  <si>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</si>
  <si>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</si>
  <si>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</si>
  <si>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</si>
  <si>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</si>
  <si>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</si>
  <si>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</si>
  <si>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</si>
  <si>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</si>
  <si>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</si>
  <si>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</si>
  <si>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</si>
  <si>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</si>
  <si>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</si>
  <si>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</si>
  <si>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</si>
  <si>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</si>
  <si>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</si>
  <si>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</si>
  <si>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</si>
  <si>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</si>
  <si>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</si>
  <si>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</si>
  <si>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</si>
  <si>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</si>
  <si>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</si>
  <si>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</si>
  <si>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</si>
  <si>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</si>
  <si>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</si>
  <si>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</si>
  <si>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</si>
  <si>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</si>
  <si>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</si>
  <si>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</si>
  <si>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</si>
  <si>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</si>
  <si>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</si>
  <si>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</si>
  <si>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</si>
  <si>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</si>
  <si>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</si>
  <si>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</si>
  <si>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</si>
  <si>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</si>
  <si>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</si>
  <si>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</si>
  <si>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</si>
  <si>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</si>
  <si>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</si>
  <si>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</si>
  <si>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</si>
  <si>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</si>
  <si>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</si>
  <si>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</si>
  <si>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</si>
  <si>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</si>
  <si>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</si>
  <si>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</si>
  <si>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</si>
  <si>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</si>
  <si>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</si>
  <si>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</si>
  <si>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</si>
  <si>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</si>
  <si>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</si>
  <si>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</si>
  <si>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</si>
  <si>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</si>
  <si>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</si>
  <si>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</si>
  <si>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</si>
  <si>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</si>
  <si>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</si>
  <si>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</si>
  <si>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</si>
  <si>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</si>
  <si>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</si>
  <si>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</si>
  <si>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</si>
  <si>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</si>
  <si>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</si>
  <si>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</si>
  <si>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</si>
  <si>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</si>
  <si>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</si>
  <si>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</si>
  <si>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</si>
  <si>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</si>
  <si>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</si>
  <si>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</si>
  <si>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</si>
  <si>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</si>
  <si>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</si>
  <si>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</si>
  <si>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</si>
  <si>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</si>
  <si>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</si>
  <si>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</si>
  <si>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</si>
  <si>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</si>
  <si>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</si>
  <si>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</si>
  <si>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</si>
  <si>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</si>
  <si>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</si>
  <si>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</si>
  <si>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</si>
  <si>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</si>
  <si>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</si>
  <si>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</si>
  <si>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</si>
  <si>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</si>
  <si>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</si>
  <si>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</si>
  <si>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</si>
  <si>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</si>
  <si>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</si>
  <si>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</si>
  <si>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</si>
  <si>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</si>
  <si>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</si>
  <si>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</si>
  <si>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</si>
  <si>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</si>
  <si>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</si>
  <si>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</si>
  <si>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</si>
  <si>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</si>
  <si>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</si>
  <si>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</si>
  <si>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</si>
  <si>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</si>
  <si>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</si>
  <si>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</si>
  <si>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</si>
  <si>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</si>
  <si>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</si>
  <si>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</si>
  <si>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</si>
  <si>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</si>
  <si>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</si>
  <si>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</si>
  <si>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</si>
  <si>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</si>
  <si>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</si>
  <si>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</si>
  <si>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</si>
  <si>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</si>
  <si>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</si>
  <si>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</si>
  <si>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</si>
  <si>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</si>
  <si>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</si>
  <si>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</si>
  <si>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</si>
  <si>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</si>
  <si>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</si>
  <si>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</si>
  <si>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</si>
  <si>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</si>
  <si>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</si>
  <si>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</si>
  <si>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</si>
  <si>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</si>
  <si>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</si>
  <si>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</si>
  <si>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</si>
  <si>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</si>
  <si>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</si>
  <si>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</si>
  <si>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</si>
  <si>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</si>
  <si>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</si>
  <si>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</si>
  <si>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</si>
  <si>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</si>
  <si>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</si>
  <si>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</si>
  <si>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</si>
  <si>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</si>
  <si>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</si>
  <si>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</si>
  <si>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</si>
  <si>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</si>
  <si>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</si>
  <si>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</si>
  <si>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</si>
  <si>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</si>
  <si>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</si>
  <si>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</si>
  <si>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</si>
  <si>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</si>
  <si>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</si>
  <si>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</si>
  <si>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</si>
  <si>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</si>
  <si>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</si>
  <si>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</si>
  <si>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</si>
  <si>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</si>
  <si>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</si>
  <si>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</si>
  <si>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</si>
  <si>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</si>
  <si>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</si>
  <si>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</si>
  <si>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</si>
  <si>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</si>
  <si>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</si>
  <si>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</si>
  <si>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</si>
  <si>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</si>
  <si>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</si>
  <si>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</si>
  <si>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</si>
  <si>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</si>
  <si>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</si>
  <si>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</si>
  <si>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</si>
  <si>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</si>
  <si>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</si>
  <si>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</si>
  <si>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</si>
  <si>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</si>
  <si>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</si>
  <si>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</si>
  <si>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</si>
  <si>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</si>
  <si>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</si>
  <si>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</si>
  <si>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</si>
  <si>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</si>
  <si>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</si>
  <si>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</si>
  <si>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</si>
  <si>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</si>
  <si>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</si>
  <si>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</si>
  <si>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</si>
  <si>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</si>
  <si>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</si>
  <si>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</si>
  <si>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</si>
  <si>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</si>
  <si>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</si>
  <si>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</si>
  <si>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</si>
  <si>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</si>
  <si>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</si>
  <si>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</si>
  <si>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</si>
  <si>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</si>
  <si>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</si>
  <si>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</si>
  <si>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</si>
  <si>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</si>
  <si>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</si>
  <si>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</si>
  <si>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</si>
  <si>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</si>
  <si>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</si>
  <si>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</si>
  <si>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</si>
  <si>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</si>
  <si>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</si>
  <si>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</si>
  <si>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</si>
  <si>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</si>
  <si>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</si>
  <si>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</si>
  <si>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</si>
  <si>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</si>
  <si>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</si>
  <si>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</si>
  <si>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</si>
  <si>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</si>
  <si>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</si>
  <si>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</si>
  <si>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</si>
  <si>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</si>
  <si>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</si>
  <si>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</si>
  <si>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</si>
  <si>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</si>
  <si>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</si>
  <si>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</si>
  <si>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</si>
  <si>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</si>
  <si>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</si>
  <si>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</si>
  <si>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</si>
  <si>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</si>
  <si>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</si>
  <si>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</si>
  <si>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</si>
  <si>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</si>
  <si>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</si>
  <si>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</si>
  <si>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</si>
  <si>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</si>
  <si>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</si>
  <si>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</si>
  <si>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</si>
  <si>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</si>
  <si>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</si>
  <si>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</si>
  <si>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</si>
  <si>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</si>
  <si>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</si>
  <si>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</si>
  <si>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</si>
  <si>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</si>
  <si>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</si>
  <si>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</si>
  <si>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</si>
  <si>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</si>
  <si>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</si>
  <si>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</si>
  <si>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</si>
  <si>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</si>
  <si>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</si>
  <si>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</si>
  <si>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</si>
  <si>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</si>
  <si>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</si>
  <si>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</si>
  <si>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</si>
  <si>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</si>
  <si>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</si>
  <si>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</si>
  <si>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</si>
  <si>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</si>
  <si>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</si>
  <si>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</si>
  <si>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</si>
  <si>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</si>
  <si>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</si>
  <si>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</si>
  <si>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</si>
  <si>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</si>
  <si>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</si>
  <si>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</si>
  <si>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</si>
  <si>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</si>
  <si>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</si>
  <si>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</si>
  <si>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</si>
  <si>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</si>
  <si>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</si>
  <si>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</si>
  <si>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</si>
  <si>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</si>
  <si>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</si>
  <si>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</si>
  <si>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</si>
  <si>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</si>
  <si>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</si>
  <si>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</si>
  <si>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</si>
  <si>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</si>
  <si>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</si>
  <si>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</si>
  <si>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</si>
  <si>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</si>
  <si>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</si>
  <si>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</si>
  <si>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</si>
  <si>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</si>
  <si>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</si>
  <si>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</si>
  <si>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</si>
  <si>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</si>
  <si>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</si>
  <si>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</si>
  <si>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</si>
  <si>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</si>
  <si>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</si>
  <si>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</si>
  <si>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</si>
  <si>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</si>
  <si>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</si>
  <si>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</si>
  <si>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</si>
  <si>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</si>
  <si>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</si>
  <si>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</si>
  <si>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</si>
  <si>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</si>
  <si>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</si>
  <si>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</si>
  <si>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</si>
  <si>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</si>
  <si>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</si>
  <si>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</si>
  <si>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</si>
  <si>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</si>
  <si>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</si>
  <si>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</si>
  <si>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</si>
  <si>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</si>
  <si>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</si>
  <si>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</si>
  <si>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</si>
  <si>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</si>
  <si>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</si>
  <si>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</si>
  <si>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</si>
  <si>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</si>
  <si>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</si>
  <si>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</si>
  <si>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</si>
  <si>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</si>
  <si>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</si>
  <si>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</si>
  <si>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</si>
  <si>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</si>
  <si>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</si>
  <si>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</si>
  <si>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</si>
  <si>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</si>
  <si>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</si>
  <si>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</si>
  <si>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</si>
  <si>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</si>
  <si>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</si>
  <si>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</si>
  <si>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</si>
  <si>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</si>
  <si>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</si>
  <si>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</si>
  <si>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</si>
  <si>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</si>
  <si>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</si>
  <si>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</si>
  <si>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</si>
  <si>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</si>
  <si>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</si>
  <si>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</si>
  <si>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</si>
  <si>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</si>
  <si>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</si>
  <si>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</si>
  <si>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</si>
  <si>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</si>
  <si>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</si>
  <si>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</si>
  <si>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</si>
  <si>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</si>
  <si>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</si>
  <si>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</si>
  <si>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</si>
  <si>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</si>
  <si>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</si>
  <si>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</si>
  <si>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</si>
  <si>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</si>
  <si>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</si>
  <si>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</si>
  <si>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</si>
  <si>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</si>
  <si>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</si>
  <si>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</si>
  <si>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</si>
  <si>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</si>
  <si>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</si>
  <si>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</si>
  <si>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</si>
  <si>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</si>
  <si>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</si>
  <si>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</si>
  <si>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</si>
  <si>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</si>
  <si>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</si>
  <si>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</si>
  <si>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</si>
  <si>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</si>
  <si>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</si>
  <si>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</si>
  <si>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</si>
  <si>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</si>
  <si>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</si>
  <si>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</si>
  <si>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</si>
  <si>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</si>
  <si>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</si>
  <si>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</si>
  <si>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</si>
  <si>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</si>
  <si>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</si>
  <si>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</si>
  <si>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</si>
  <si>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</si>
  <si>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</si>
  <si>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</si>
  <si>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</si>
  <si>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</si>
  <si>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</si>
  <si>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</si>
  <si>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</si>
  <si>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</si>
  <si>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</si>
  <si>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</si>
  <si>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</si>
  <si>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</si>
  <si>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</si>
  <si>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</si>
  <si>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</si>
  <si>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</si>
  <si>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</si>
  <si>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</si>
  <si>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</si>
  <si>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</si>
  <si>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</si>
  <si>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</si>
  <si>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</si>
  <si>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</si>
  <si>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</si>
  <si>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</si>
  <si>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</si>
  <si>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</si>
  <si>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</si>
  <si>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</si>
  <si>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</si>
  <si>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</si>
  <si>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</si>
  <si>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</si>
  <si>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</si>
  <si>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</si>
  <si>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</si>
  <si>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</si>
  <si>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</si>
  <si>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</si>
  <si>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</si>
  <si>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</si>
  <si>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</si>
  <si>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</si>
  <si>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</si>
  <si>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</si>
  <si>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</si>
  <si>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</si>
  <si>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</si>
  <si>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</si>
  <si>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</si>
  <si>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</si>
  <si>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</si>
  <si>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</si>
  <si>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</si>
  <si>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</si>
  <si>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</si>
  <si>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</si>
  <si>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</si>
  <si>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</si>
  <si>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</si>
  <si>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</si>
  <si>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</si>
  <si>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</si>
  <si>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</si>
  <si>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</si>
  <si>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</si>
  <si>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</si>
  <si>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</si>
  <si>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</si>
  <si>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</si>
  <si>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</si>
  <si>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</si>
  <si>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</si>
  <si>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</si>
  <si>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</si>
  <si>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</si>
  <si>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</si>
  <si>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</si>
  <si>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</si>
  <si>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</si>
  <si>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</si>
  <si>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</si>
  <si>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</si>
  <si>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</si>
  <si>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</si>
  <si>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</si>
  <si>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</si>
  <si>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</si>
  <si>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</si>
  <si>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</si>
  <si>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</si>
  <si>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</si>
  <si>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</si>
  <si>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</si>
  <si>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</si>
  <si>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</si>
  <si>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</si>
  <si>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</si>
  <si>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</si>
  <si>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</si>
  <si>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</si>
  <si>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</si>
  <si>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Solda - Condicionada à temperatura</t>
  </si>
  <si>
    <t>ZMA-ZLI</t>
  </si>
  <si>
    <t>ZLMAZLI</t>
  </si>
  <si>
    <t>Deslocamento para ZTO. Anexa locomotivas vandalizadas em ZSK - 1:30 de manobra, ocupando ZSK208 e ZSKPAT2</t>
  </si>
  <si>
    <t>ZAC-N</t>
  </si>
  <si>
    <t>ZACN</t>
  </si>
  <si>
    <t>Substituição de meia chave em ZAC-N</t>
  </si>
  <si>
    <t>ZAC-2</t>
  </si>
  <si>
    <t>Solda - Condicionada à temperatura em ZAC-2</t>
  </si>
  <si>
    <t>ZBV</t>
  </si>
  <si>
    <t>ZLI-ZBV</t>
  </si>
  <si>
    <t>ZLIZBV</t>
  </si>
  <si>
    <t>ZTT-ZBV</t>
  </si>
  <si>
    <t>ZTTZBV</t>
  </si>
  <si>
    <t>ZTR</t>
  </si>
  <si>
    <t>ZIQ-ZTR</t>
  </si>
  <si>
    <t>ZIQZTR</t>
  </si>
  <si>
    <t>ZJY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</si>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</sst>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/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W1" activePane="topRight" state="frozen"/>
      <selection pane="topRight" activeCell="Y346" sqref="Y346:Y35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4" t="s">
        <v>1031</v>
      </c>
      <c r="AJ3" s="266"/>
      <c r="AK3" s="264" t="s">
        <v>1032</v>
      </c>
      <c r="AL3" s="265"/>
      <c r="AM3" s="286"/>
      <c r="AN3" s="287"/>
      <c r="AO3" s="265"/>
      <c r="AP3" s="265"/>
      <c r="AQ3" s="266"/>
      <c r="AR3" s="67"/>
      <c r="AS3" s="258" t="s">
        <v>1038</v>
      </c>
      <c r="AT3" s="259"/>
      <c r="AU3" s="258" t="s">
        <v>1039</v>
      </c>
      <c r="AV3" s="259"/>
      <c r="AW3" s="258" t="s">
        <v>1040</v>
      </c>
      <c r="AX3" s="259"/>
      <c r="AY3" s="67" t="s">
        <v>1041</v>
      </c>
      <c r="AZ3" s="67"/>
      <c r="BA3" s="284"/>
      <c r="BB3" s="285"/>
      <c r="BC3" s="264" t="s">
        <v>1034</v>
      </c>
      <c r="BD3" s="265"/>
      <c r="BE3" s="265"/>
      <c r="BF3" s="266"/>
      <c r="BG3" s="66"/>
      <c r="BH3" s="278"/>
      <c r="BI3" s="279"/>
      <c r="BJ3" s="279"/>
      <c r="BK3" s="280"/>
      <c r="BL3" s="66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/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1818</v>
      </c>
      <c r="BK324" s="19" t="s">
        <v>1819</v>
      </c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Produção</v>
      </c>
      <c r="BR324" s="22">
        <f>IF(OR(B324="",F324=""),"*",AY324/P324)</f>
        <v>1</v>
      </c>
      <c r="BS324" s="22">
        <f>IF(OR(B324="",F324=""),"*",BA324/Q324)</f>
        <v>0</v>
      </c>
      <c r="BT324" s="8" t="str">
        <f>IF(BN324="","",SUBSTITUTE(BM324," ","")&amp;SUBSTITUTE(BN324," ",""))</f>
        <v/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/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1820</v>
      </c>
      <c r="BK325" s="228" t="s">
        <v>1821</v>
      </c>
      <c r="BL325" s="18"/>
      <c r="BM325" s="145"/>
      <c r="BN325" s="144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</v>
      </c>
      <c r="BT325" s="8" t="str">
        <f>IF(BN325="","",SUBSTITUTE(BM325," ","")&amp;SUBSTITUTE(BN325," ",""))</f>
        <v/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1822</v>
      </c>
      <c r="N326" s="142" t="s">
        <v>1823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1824</v>
      </c>
      <c r="BK326" s="20" t="s">
        <v>1825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 t="shared" ref="A329:A330" si="6"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1826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 t="shared" ref="AY329:AY330" si="7"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1827</v>
      </c>
      <c r="BK329" s="169" t="s">
        <v>1828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 t="shared" si="6"/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1829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1830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 t="shared" si="7"/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1831</v>
      </c>
      <c r="BK330" s="19" t="s">
        <v>1832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1833</v>
      </c>
      <c r="BK332" s="169" t="s">
        <v>1833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1834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1835</v>
      </c>
      <c r="N334" s="142" t="s">
        <v>1836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1837</v>
      </c>
      <c r="W334" s="118" t="s">
        <v>1838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1839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1840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1841</v>
      </c>
      <c r="W336" s="118" t="s">
        <v>1842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1843</v>
      </c>
      <c r="BK336" s="19" t="s">
        <v>1844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1845</v>
      </c>
      <c r="BK337" s="19" t="s">
        <v>1846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1845</v>
      </c>
      <c r="BK338" s="19" t="s">
        <v>1846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1847</v>
      </c>
      <c r="N339" s="142" t="s">
        <v>1848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1849</v>
      </c>
      <c r="BK339" s="20" t="s">
        <v>1850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1851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1852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1853</v>
      </c>
      <c r="BK340" s="195" t="s">
        <v>1853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1854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1855</v>
      </c>
      <c r="N341" s="142" t="s">
        <v>1856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1857</v>
      </c>
      <c r="BK341" s="19" t="s">
        <v>1857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1858</v>
      </c>
      <c r="BK342" s="19" t="s">
        <v>1859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1860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1861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1862</v>
      </c>
      <c r="BK343" s="19" t="s">
        <v>1863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1864</v>
      </c>
      <c r="BK344" s="19" t="s">
        <v>1864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1865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/>
      <c r="AS346" s="121"/>
      <c r="AT346" s="121"/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/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/>
      <c r="BI346" s="19"/>
      <c r="BJ346" s="19"/>
      <c r="BK346" s="20"/>
      <c r="BL346" s="18"/>
      <c r="BM346" s="145"/>
      <c r="BN346" s="145"/>
      <c r="BO346" s="145"/>
      <c r="BP346" s="21"/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8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1866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/>
      <c r="AS347" s="121"/>
      <c r="AT347" s="121"/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/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/>
      <c r="BI347" s="19"/>
      <c r="BJ347" s="19"/>
      <c r="BK347" s="20"/>
      <c r="BL347" s="18"/>
      <c r="BM347" s="145"/>
      <c r="BN347" s="145"/>
      <c r="BO347" s="145"/>
      <c r="BP347" s="21"/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8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1829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1830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/>
      <c r="AS348" s="121"/>
      <c r="AT348" s="121"/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/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/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1867</v>
      </c>
      <c r="N349" s="142" t="s">
        <v>1868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tr">
        <f>BS_CONTROLE[[#This Row],[Local - Partida]]</f>
        <v>ZMA2</v>
      </c>
      <c r="AL349" s="35" t="str">
        <f>BS_CONTROLE[[#This Row],[Local - Encerramento]]</f>
        <v>ZLI</v>
      </c>
      <c r="AM349" s="118" t="str">
        <f>IF(BS_CONTROLE[[#This Row],[Entre - Estações]]=0, "-", BS_CONTROLE[[#This Row],[Entre - Estações]])</f>
        <v>ZMA-ZLI</v>
      </c>
      <c r="AN349" s="118" t="str">
        <f>IF(BS_CONTROLE[[#This Row],[SB]]=0, "-", BS_CONTROLE[[#This Row],[SB]])</f>
        <v>ZLMAZLI</v>
      </c>
      <c r="AO349" s="118">
        <f>IF(BS_CONTROLE[[#This Row],[SUB]]=0, "-", BS_CONTROLE[[#This Row],[SUB]])</f>
        <v>73</v>
      </c>
      <c r="AP349" s="118">
        <f>BS_CONTROLE[[#This Row],[KM - Inicio]]</f>
        <v>42</v>
      </c>
      <c r="AQ349" s="118">
        <f>BS_CONTROLE[[#This Row],[KM - Inicio]]</f>
        <v>42</v>
      </c>
      <c r="AR349" s="121"/>
      <c r="AS349" s="121"/>
      <c r="AT349" s="121"/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0</v>
      </c>
      <c r="AZ349" s="202"/>
      <c r="BA349" s="122"/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Produção e Intervalo</v>
      </c>
      <c r="BR349" s="22">
        <f>IF(OR(B349="",F349=""),"*",AY349/P349)</f>
        <v>0</v>
      </c>
      <c r="BS349" s="22">
        <f>IF(OR(B349="",F349=""),"*",BA349/Q349)</f>
        <v>0</v>
      </c>
      <c r="BT349" s="8" t="str">
        <f>IF(BN349="","",SUBSTITUTE(BM349," ","")&amp;SUBSTITUTE(BN349," ",""))</f>
        <v/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1847</v>
      </c>
      <c r="N352" s="142" t="s">
        <v>1848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/>
      <c r="AS352" s="121"/>
      <c r="AT352" s="121"/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/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/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1866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/>
      <c r="AS353" s="121"/>
      <c r="AT353" s="121"/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/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/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1851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1869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/>
      <c r="AS354" s="121"/>
      <c r="AT354" s="121"/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/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/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82.355000000000004</v>
      </c>
      <c r="L355" s="118" t="s">
        <v>520</v>
      </c>
      <c r="M355" s="142" t="s">
        <v>1870</v>
      </c>
      <c r="N355" s="142" t="s">
        <v>1871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1872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ZAC-N</v>
      </c>
      <c r="AN355" s="118" t="str">
        <f>IF(BS_CONTROLE[[#This Row],[SB]]=0, "-", BS_CONTROLE[[#This Row],[SB]])</f>
        <v>ZACN</v>
      </c>
      <c r="AO355" s="118">
        <f>IF(BS_CONTROLE[[#This Row],[SUB]]=0, "-", BS_CONTROLE[[#This Row],[SUB]])</f>
        <v>70</v>
      </c>
      <c r="AP355" s="118">
        <f>BS_CONTROLE[[#This Row],[KM - Inicio]]</f>
        <v>82.355000000000004</v>
      </c>
      <c r="AQ355" s="118">
        <f>BS_CONTROLE[[#This Row],[KM - Inicio]]</f>
        <v>82.355000000000004</v>
      </c>
      <c r="AR355" s="121"/>
      <c r="AS355" s="121"/>
      <c r="AT355" s="121"/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/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/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1873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1874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/>
      <c r="AS356" s="121"/>
      <c r="AT356" s="121"/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/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/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1829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1830</v>
      </c>
      <c r="X358" s="117" t="s">
        <v>522</v>
      </c>
      <c r="Y358" s="144"/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f>BS_CONTROLE[[#This Row],[KM - Inicio]]</f>
        <v>116</v>
      </c>
      <c r="AR358" s="121"/>
      <c r="AS358" s="121"/>
      <c r="AT358" s="121"/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/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178</v>
      </c>
      <c r="I359" s="119" t="s">
        <v>1875</v>
      </c>
      <c r="J359" s="118">
        <v>70</v>
      </c>
      <c r="K359" s="118">
        <v>104</v>
      </c>
      <c r="L359" s="118" t="s">
        <v>520</v>
      </c>
      <c r="M359" s="142" t="s">
        <v>1876</v>
      </c>
      <c r="N359" s="142" t="s">
        <v>1877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9" s="118" t="s">
        <v>1814</v>
      </c>
      <c r="W359" s="118" t="s">
        <v>1284</v>
      </c>
      <c r="X359" s="117" t="s">
        <v>522</v>
      </c>
      <c r="Y359" s="144"/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ZLI</v>
      </c>
      <c r="AL359" s="35" t="str">
        <f>BS_CONTROLE[[#This Row],[Local - Encerramento]]</f>
        <v>ZBV</v>
      </c>
      <c r="AM359" s="118" t="str">
        <f>IF(BS_CONTROLE[[#This Row],[Entre - Estações]]=0, "-", BS_CONTROLE[[#This Row],[Entre - Estações]])</f>
        <v>ZLI-ZBV</v>
      </c>
      <c r="AN359" s="118" t="str">
        <f>IF(BS_CONTROLE[[#This Row],[SB]]=0, "-", BS_CONTROLE[[#This Row],[SB]])</f>
        <v>ZLIZBV</v>
      </c>
      <c r="AO359" s="118">
        <f>IF(BS_CONTROLE[[#This Row],[SUB]]=0, "-", BS_CONTROLE[[#This Row],[SUB]])</f>
        <v>70</v>
      </c>
      <c r="AP359" s="118">
        <f>BS_CONTROLE[[#This Row],[KM - Inicio]]</f>
        <v>104</v>
      </c>
      <c r="AQ359" s="118">
        <f>BS_CONTROLE[[#This Row],[KM - Inicio]]</f>
        <v>104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9" s="190" t="str">
        <f>BS_CONTROLE[[#This Row],[Responsavel pelo boletim]]</f>
        <v xml:space="preserve">Antonioni 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190" t="s">
        <v>134</v>
      </c>
      <c r="I361" s="119" t="s">
        <v>1875</v>
      </c>
      <c r="J361" s="118">
        <v>70</v>
      </c>
      <c r="K361" s="118">
        <v>97</v>
      </c>
      <c r="L361" s="118">
        <v>52</v>
      </c>
      <c r="M361" s="142" t="s">
        <v>1878</v>
      </c>
      <c r="N361" s="142" t="s">
        <v>1879</v>
      </c>
      <c r="O361" s="119">
        <v>0.375</v>
      </c>
      <c r="P361" s="119">
        <v>4.1666666666666664E-2</v>
      </c>
      <c r="Q361" s="118">
        <v>45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18" t="s">
        <v>1703</v>
      </c>
      <c r="W361" s="118" t="s">
        <v>1803</v>
      </c>
      <c r="X361" s="117" t="s">
        <v>522</v>
      </c>
      <c r="Y361" s="144"/>
      <c r="Z361" s="117"/>
      <c r="AA361" s="118">
        <v>1</v>
      </c>
      <c r="AB361" s="116" t="s">
        <v>512</v>
      </c>
      <c r="AC361" s="116" t="s">
        <v>520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ZTT</v>
      </c>
      <c r="AL361" s="35" t="str">
        <f>BS_CONTROLE[[#This Row],[Local - Encerramento]]</f>
        <v>ZBV</v>
      </c>
      <c r="AM361" s="118" t="str">
        <f>IF(BS_CONTROLE[[#This Row],[Entre - Estações]]=0, "-", BS_CONTROLE[[#This Row],[Entre - Estações]])</f>
        <v>ZTT-ZBV</v>
      </c>
      <c r="AN361" s="118" t="str">
        <f>IF(BS_CONTROLE[[#This Row],[SB]]=0, "-", BS_CONTROLE[[#This Row],[SB]])</f>
        <v>ZTTZBV</v>
      </c>
      <c r="AO361" s="118">
        <f>IF(BS_CONTROLE[[#This Row],[SUB]]=0, "-", BS_CONTROLE[[#This Row],[SUB]])</f>
        <v>70</v>
      </c>
      <c r="AP361" s="118">
        <f>BS_CONTROLE[[#This Row],[KM - Inicio]]</f>
        <v>97</v>
      </c>
      <c r="AQ361" s="118">
        <f>BS_CONTROLE[[#This Row],[KM - Inicio]]</f>
        <v>97</v>
      </c>
      <c r="AR361" s="121"/>
      <c r="AS361" s="121"/>
      <c r="AT361" s="121"/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/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90" t="str">
        <f>BS_CONTROLE[[#This Row],[Responsavel pelo boletim]]</f>
        <v>Vieira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1866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1866</v>
      </c>
      <c r="X367" s="117" t="s">
        <v>522</v>
      </c>
      <c r="Y367" s="144"/>
      <c r="Z367" s="117"/>
      <c r="AA367" s="118" t="s">
        <v>520</v>
      </c>
      <c r="AB367" s="116" t="s">
        <v>520</v>
      </c>
      <c r="AC367" s="116" t="s">
        <v>520</v>
      </c>
      <c r="AD367" s="120" t="s">
        <v>520</v>
      </c>
      <c r="AE367" s="120" t="s">
        <v>520</v>
      </c>
      <c r="AF367" s="120" t="s">
        <v>520</v>
      </c>
      <c r="AG367" s="120" t="s">
        <v>520</v>
      </c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1866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1829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1830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1866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1866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334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>
      <c r="A375" s="148" t="str">
        <f>D375&amp;B375</f>
        <v>ANTÔNIO (TP-713)45957</v>
      </c>
      <c r="B375" s="115">
        <v>45957</v>
      </c>
      <c r="C375" s="9">
        <f>IF(BS_CONTROLE[[#This Row],[DATA]]="","",WEEKNUM(BS_CONTROLE[[#This Row],[DATA]]))</f>
        <v>44</v>
      </c>
      <c r="D375" s="117" t="s">
        <v>937</v>
      </c>
      <c r="E375" s="47">
        <v>280</v>
      </c>
      <c r="F375" s="141" t="s">
        <v>874</v>
      </c>
      <c r="G375" s="10" t="str">
        <f>IF(D375="","*",VLOOKUP(F375,BS_ATIVIDADE[],3,FALSE))</f>
        <v>SOLDA</v>
      </c>
      <c r="H375" s="190" t="s">
        <v>520</v>
      </c>
      <c r="I375" s="119" t="s">
        <v>520</v>
      </c>
      <c r="J375" s="118">
        <v>71</v>
      </c>
      <c r="K375" s="142">
        <v>244</v>
      </c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5" s="14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5" s="119">
        <v>0.375</v>
      </c>
      <c r="P375" s="119">
        <v>6.25E-2</v>
      </c>
      <c r="Q375" s="118">
        <v>1</v>
      </c>
      <c r="R375" s="11" t="str">
        <f>IFERROR(_xlfn.XLOOKUP(F375, BS_ATIVIDADE[ATIVIDADE],BS_ATIVIDADE[UNIDADE] ), "*")</f>
        <v>Nº DE SOLDA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5" s="118" t="s">
        <v>1417</v>
      </c>
      <c r="W375" s="118" t="s">
        <v>1866</v>
      </c>
      <c r="X375" s="117" t="s">
        <v>522</v>
      </c>
      <c r="Y375" s="144"/>
      <c r="Z375" s="117"/>
      <c r="AA375" s="118" t="s">
        <v>520</v>
      </c>
      <c r="AB375" s="116" t="s">
        <v>520</v>
      </c>
      <c r="AC375" s="116" t="s">
        <v>520</v>
      </c>
      <c r="AD375" s="120" t="s">
        <v>520</v>
      </c>
      <c r="AE375" s="120" t="s">
        <v>520</v>
      </c>
      <c r="AF375" s="120" t="s">
        <v>520</v>
      </c>
      <c r="AG375" s="120" t="s">
        <v>520</v>
      </c>
      <c r="AH375" s="17"/>
      <c r="AI375" s="141" t="str">
        <f>IF(BS_CONTROLE[[#This Row],[Atividade]]=0, "-", BS_CONTROLE[[#This Row],[Atividade]])</f>
        <v>PDM - SOLDA</v>
      </c>
      <c r="AJ375" s="10" t="str">
        <f>IF(BS_CONTROLE[[#This Row],[Atividade]]=0, "-", BS_CONTROLE[[#This Row],[Atividade]])</f>
        <v>PDM - SOLDA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ZTO-ZOI</v>
      </c>
      <c r="AN375" s="118">
        <f>IF(BS_CONTROLE[[#This Row],[SB]]=0, "-", BS_CONTROLE[[#This Row],[SB]])</f>
        <v>2432441</v>
      </c>
      <c r="AO375" s="118">
        <f>IF(BS_CONTROLE[[#This Row],[SUB]]=0, "-", BS_CONTROLE[[#This Row],[SUB]])</f>
        <v>71</v>
      </c>
      <c r="AP375" s="118">
        <f>BS_CONTROLE[[#This Row],[KM - Inicio]]</f>
        <v>244</v>
      </c>
      <c r="AQ375" s="118">
        <f>BS_CONTROLE[[#This Row],[KM - Inicio]]</f>
        <v>244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Nº DE SOLDA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5" s="190" t="str">
        <f>BS_CONTROLE[[#This Row],[Responsavel pelo boletim]]</f>
        <v>Antônio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336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A74</v>
      </c>
      <c r="B378" s="115"/>
      <c r="C378" s="9" t="str">
        <f>IF(BS_CONTROLE[[#This Row],[DATA]]="","",WEEKNUM(BS_CONTROLE[[#This Row],[DATA]]))</f>
        <v/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1880</v>
      </c>
      <c r="J378" s="118">
        <v>70</v>
      </c>
      <c r="K378" s="118">
        <v>168</v>
      </c>
      <c r="L378" s="118">
        <v>228</v>
      </c>
      <c r="M378" s="142" t="s">
        <v>1881</v>
      </c>
      <c r="N378" s="142" t="s">
        <v>1882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522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t="24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339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1875</v>
      </c>
      <c r="J380" s="118">
        <v>70</v>
      </c>
      <c r="K380" s="118">
        <v>97</v>
      </c>
      <c r="L380" s="118">
        <v>52</v>
      </c>
      <c r="M380" s="142" t="s">
        <v>1878</v>
      </c>
      <c r="N380" s="142" t="s">
        <v>1879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1873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1874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1875</v>
      </c>
      <c r="I383" s="119" t="s">
        <v>1883</v>
      </c>
      <c r="J383" s="118">
        <v>66</v>
      </c>
      <c r="K383" s="118">
        <v>52</v>
      </c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ZBV</v>
      </c>
      <c r="AL383" s="35" t="str">
        <f>BS_CONTROLE[[#This Row],[Local - Encerramento]]</f>
        <v>ZJY</v>
      </c>
      <c r="AM383" s="118" t="str">
        <f>IF(BS_CONTROLE[[#This Row],[Entre - Estações]]=0, "-", BS_CONTROLE[[#This Row],[Entre - Estações]])</f>
        <v>ZQB-ZBV</v>
      </c>
      <c r="AN383" s="118" t="str">
        <f>IF(BS_CONTROLE[[#This Row],[SB]]=0, "-", BS_CONTROLE[[#This Row],[SB]])</f>
        <v>ZQBZBV</v>
      </c>
      <c r="AO383" s="118">
        <f>IF(BS_CONTROLE[[#This Row],[SUB]]=0, "-", BS_CONTROLE[[#This Row],[SUB]])</f>
        <v>66</v>
      </c>
      <c r="AP383" s="118">
        <f>BS_CONTROLE[[#This Row],[KM - Inicio]]</f>
        <v>52</v>
      </c>
      <c r="AQ383" s="118">
        <f>BS_CONTROLE[[#This Row],[KM - Inicio]]</f>
        <v>52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" name="Range1_1_7_35_1_3"/>
    <protectedRange sqref="AF135:AF143 AF152 AF208 AF200 AF218 AF222 AF224 AF248 AF243 AF252 AF264 AF288 AF306 AF322 AF330 AF348:AF349 AF358:AF359 AF369 AF38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F113:F773 F775 AI61:AI772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sqref="A1:T358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hidden="1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1884</v>
      </c>
      <c r="V1" s="293"/>
      <c r="W1" s="293"/>
    </row>
    <row r="2" spans="1:23" s="92" customFormat="1">
      <c r="A2" s="95" t="s">
        <v>1885</v>
      </c>
      <c r="B2" s="95" t="s">
        <v>1886</v>
      </c>
      <c r="C2" s="95" t="s">
        <v>511</v>
      </c>
      <c r="D2" s="96" t="s">
        <v>1063</v>
      </c>
      <c r="E2" s="96" t="s">
        <v>1064</v>
      </c>
      <c r="F2" s="96" t="s">
        <v>1887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1888</v>
      </c>
      <c r="T2" s="99" t="s">
        <v>1066</v>
      </c>
      <c r="U2" s="173">
        <f ca="1">TODAY()-1</f>
        <v>45953</v>
      </c>
      <c r="V2" s="173">
        <f ca="1">U2-1</f>
        <v>45952</v>
      </c>
      <c r="W2" s="173">
        <f ca="1">V2-1</f>
        <v>45951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>
        <f ca="1">_xlfn.XLOOKUP(G3&amp;$V$2,BS_CONTROLE[CHAVE],BS_CONTROLE[Quantidade_11],"-")</f>
        <v>0</v>
      </c>
      <c r="W3" s="172">
        <f ca="1">_xlfn.XLOOKUP(G3&amp;$W$2,BS_CONTROLE[CHAVE],BS_CONTROLE[Quantidade_11],"-")</f>
        <v>0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0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1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>
        <f ca="1">_xlfn.XLOOKUP(G13&amp;$W$2,BS_CONTROLE[CHAVE],BS_CONTROLE[Quantidade_11],"-")</f>
        <v>1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16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0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1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1336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16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>
        <f ca="1">_xlfn.XLOOKUP(G31&amp;$V$2,BS_CONTROLE[CHAVE],BS_CONTROLE[Quantidade_11],"-")</f>
        <v>0</v>
      </c>
      <c r="W31" s="172">
        <f ca="1">_xlfn.XLOOKUP(G31&amp;$W$2,BS_CONTROLE[CHAVE],BS_CONTROLE[Quantidade_11],"-")</f>
        <v>0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0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1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>
        <f ca="1">_xlfn.XLOOKUP(G42&amp;$W$2,BS_CONTROLE[CHAVE],BS_CONTROLE[Quantidade_11],"-")</f>
        <v>8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1336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16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62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1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16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16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1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16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0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1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>
        <f ca="1">_xlfn.XLOOKUP(G73&amp;$W$2,BS_CONTROLE[CHAVE],BS_CONTROLE[Quantidade_11],"-")</f>
        <v>8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1260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1336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1336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650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>
        <f ca="1">_xlfn.XLOOKUP(G82&amp;$W$2,BS_CONTROLE[CHAVE],BS_CONTROLE[Quantidade_11],"-")</f>
        <v>1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1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0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1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1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1260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650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>
        <f ca="1">_xlfn.XLOOKUP(G96&amp;$W$2,BS_CONTROLE[CHAVE],BS_CONTROLE[Quantidade_11],"-")</f>
        <v>1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16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0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1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1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>
        <f ca="1">_xlfn.XLOOKUP(G106&amp;$W$2,BS_CONTROLE[CHAVE],BS_CONTROLE[Quantidade_11],"-")</f>
        <v>2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1260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650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16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0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1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1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650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16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1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1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650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16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650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16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1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1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650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16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1336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1260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1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>
        <f ca="1">_xlfn.XLOOKUP(G151&amp;$W$2,BS_CONTROLE[CHAVE],BS_CONTROLE[Quantidade_11],"-")</f>
        <v>2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650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1336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>
        <f ca="1">_xlfn.XLOOKUP(G155&amp;$W$2,BS_CONTROLE[CHAVE],BS_CONTROLE[Quantidade_11],"-")</f>
        <v>1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16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1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>
        <f ca="1">_xlfn.XLOOKUP(G160&amp;$V$2,BS_CONTROLE[CHAVE],BS_CONTROLE[Quantidade_11],"-")</f>
        <v>0</v>
      </c>
      <c r="W160" s="172">
        <f ca="1">_xlfn.XLOOKUP(G160&amp;$W$2,BS_CONTROLE[CHAVE],BS_CONTROLE[Quantidade_11],"-")</f>
        <v>0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0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0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1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1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1260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1260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1336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1336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1336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1336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1336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>
        <f ca="1">_xlfn.XLOOKUP(G185&amp;$W$2,BS_CONTROLE[CHAVE],BS_CONTROLE[Quantidade_11],"-")</f>
        <v>1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62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1336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1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>
        <f ca="1">_xlfn.XLOOKUP(G196&amp;$W$2,BS_CONTROLE[CHAVE],BS_CONTROLE[Quantidade_11],"-")</f>
        <v>1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650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16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1336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>
        <f ca="1">_xlfn.XLOOKUP(G211&amp;$W$2,BS_CONTROLE[CHAVE],BS_CONTROLE[Quantidade_11],"-")</f>
        <v>1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1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1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0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650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16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>
        <f ca="1">_xlfn.XLOOKUP(G219&amp;$W$2,BS_CONTROLE[CHAVE],BS_CONTROLE[Quantidade_11],"-")</f>
        <v>2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650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0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1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1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0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1260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>
        <f ca="1">_xlfn.XLOOKUP(G235&amp;$W$2,BS_CONTROLE[CHAVE],BS_CONTROLE[Quantidade_11],"-")</f>
        <v>2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1336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1260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>
        <f ca="1">_xlfn.XLOOKUP(G245&amp;$W$2,BS_CONTROLE[CHAVE],BS_CONTROLE[Quantidade_11],"-")</f>
        <v>2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650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1336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650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1336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1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1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650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</v>
      </c>
      <c r="V261" s="172" t="str">
        <f ca="1">_xlfn.XLOOKUP(G261&amp;$V$2,BS_CONTROLE[CHAVE],BS_CONTROLE[Quantidade_11],"-")</f>
        <v>-</v>
      </c>
      <c r="W261" s="172">
        <f ca="1">_xlfn.XLOOKUP(G261&amp;$W$2,BS_CONTROLE[CHAVE],BS_CONTROLE[Quantidade_11],"-")</f>
        <v>1336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1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16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1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1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650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0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>
        <f ca="1">_xlfn.XLOOKUP(G273&amp;$W$2,BS_CONTROLE[CHAVE],BS_CONTROLE[Quantidade_11],"-")</f>
        <v>8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0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>
        <f ca="1">_xlfn.XLOOKUP(G277&amp;$W$2,BS_CONTROLE[CHAVE],BS_CONTROLE[Quantidade_11],"-")</f>
        <v>1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1260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>
        <f ca="1">_xlfn.XLOOKUP(G279&amp;$W$2,BS_CONTROLE[CHAVE],BS_CONTROLE[Quantidade_11],"-")</f>
        <v>2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>
        <f ca="1">_xlfn.XLOOKUP(G280&amp;$W$2,BS_CONTROLE[CHAVE],BS_CONTROLE[Quantidade_11],"-")</f>
        <v>1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16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</v>
      </c>
      <c r="V285" s="172" t="str">
        <f ca="1">_xlfn.XLOOKUP(G285&amp;$V$2,BS_CONTROLE[CHAVE],BS_CONTROLE[Quantidade_11],"-")</f>
        <v>-</v>
      </c>
      <c r="W285" s="172">
        <f ca="1">_xlfn.XLOOKUP(G285&amp;$W$2,BS_CONTROLE[CHAVE],BS_CONTROLE[Quantidade_11],"-")</f>
        <v>1336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>
        <f ca="1">_xlfn.XLOOKUP(G287&amp;$V$2,BS_CONTROLE[CHAVE],BS_CONTROLE[Quantidade_11],"-")</f>
        <v>0</v>
      </c>
      <c r="W287" s="172">
        <f ca="1">_xlfn.XLOOKUP(G287&amp;$W$2,BS_CONTROLE[CHAVE],BS_CONTROLE[Quantidade_11],"-")</f>
        <v>0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1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1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650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1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62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>
        <f ca="1">_xlfn.XLOOKUP(G295&amp;$W$2,BS_CONTROLE[CHAVE],BS_CONTROLE[Quantidade_11],"-")</f>
        <v>0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>
        <f ca="1">_xlfn.XLOOKUP(G298&amp;$W$2,BS_CONTROLE[CHAVE],BS_CONTROLE[Quantidade_11],"-")</f>
        <v>1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>
        <f ca="1">_xlfn.XLOOKUP(G299&amp;$W$2,BS_CONTROLE[CHAVE],BS_CONTROLE[Quantidade_11],"-")</f>
        <v>2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16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</v>
      </c>
      <c r="V303" s="172" t="str">
        <f ca="1">_xlfn.XLOOKUP(G303&amp;$V$2,BS_CONTROLE[CHAVE],BS_CONTROLE[Quantidade_11],"-")</f>
        <v>-</v>
      </c>
      <c r="W303" s="172">
        <f ca="1">_xlfn.XLOOKUP(G303&amp;$W$2,BS_CONTROLE[CHAVE],BS_CONTROLE[Quantidade_11],"-")</f>
        <v>1336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>
        <f ca="1">_xlfn.XLOOKUP(G304&amp;$V$2,BS_CONTROLE[CHAVE],BS_CONTROLE[Quantidade_11],"-")</f>
        <v>0</v>
      </c>
      <c r="W304" s="172">
        <f ca="1">_xlfn.XLOOKUP(G304&amp;$W$2,BS_CONTROLE[CHAVE],BS_CONTROLE[Quantidade_11],"-")</f>
        <v>0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1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1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650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62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1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16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1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1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</v>
      </c>
      <c r="V319" s="172" t="str">
        <f ca="1">_xlfn.XLOOKUP(G319&amp;$V$2,BS_CONTROLE[CHAVE],BS_CONTROLE[Quantidade_11],"-")</f>
        <v>-</v>
      </c>
      <c r="W319" s="172">
        <f ca="1">_xlfn.XLOOKUP(G319&amp;$W$2,BS_CONTROLE[CHAVE],BS_CONTROLE[Quantidade_11],"-")</f>
        <v>1336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1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650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0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62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1</v>
      </c>
      <c r="V327" s="172" t="str">
        <f ca="1">_xlfn.XLOOKUP(G327&amp;$V$2,BS_CONTROLE[CHAVE],BS_CONTROLE[Quantidade_11],"-")</f>
        <v>-</v>
      </c>
      <c r="W327" s="172">
        <f ca="1">_xlfn.XLOOKUP(G327&amp;$W$2,BS_CONTROLE[CHAVE],BS_CONTROLE[Quantidade_11],"-")</f>
        <v>1336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>
        <f ca="1">_xlfn.XLOOKUP(G329&amp;$U$2,BS_CONTROLE[CHAVE],BS_CONTROLE[Quantidade_11],"-")</f>
        <v>0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1</v>
      </c>
      <c r="V332" s="172">
        <f ca="1">_xlfn.XLOOKUP(G332&amp;$V$2,BS_CONTROLE[CHAVE],BS_CONTROLE[Quantidade_11],"-")</f>
        <v>1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1260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>
        <f ca="1">_xlfn.XLOOKUP(G334&amp;$W$2,BS_CONTROLE[CHAVE],BS_CONTROLE[Quantidade_11],"-")</f>
        <v>1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>
        <f ca="1">_xlfn.XLOOKUP(G335&amp;$V$2,BS_CONTROLE[CHAVE],BS_CONTROLE[Quantidade_11],"-")</f>
        <v>0</v>
      </c>
      <c r="W335" s="172">
        <f ca="1">_xlfn.XLOOKUP(G335&amp;$W$2,BS_CONTROLE[CHAVE],BS_CONTROLE[Quantidade_11],"-")</f>
        <v>2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16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1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>
        <f ca="1">_xlfn.XLOOKUP(G338&amp;$V$2,BS_CONTROLE[CHAVE],BS_CONTROLE[Quantidade_11],"-")</f>
        <v>1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>
        <f ca="1">_xlfn.XLOOKUP(G339&amp;$V$2,BS_CONTROLE[CHAVE],BS_CONTROLE[Quantidade_11],"-")</f>
        <v>1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1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>
        <f ca="1">_xlfn.XLOOKUP(G344&amp;$V$2,BS_CONTROLE[CHAVE],BS_CONTROLE[Quantidade_11],"-")</f>
        <v>0</v>
      </c>
      <c r="W344" s="172">
        <f ca="1">_xlfn.XLOOKUP(G344&amp;$W$2,BS_CONTROLE[CHAVE],BS_CONTROLE[Quantidade_11],"-")</f>
        <v>1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1</v>
      </c>
      <c r="V345" s="172" t="str">
        <f ca="1">_xlfn.XLOOKUP(G345&amp;$V$2,BS_CONTROLE[CHAVE],BS_CONTROLE[Quantidade_11],"-")</f>
        <v>-</v>
      </c>
      <c r="W345" s="172">
        <f ca="1">_xlfn.XLOOKUP(G345&amp;$W$2,BS_CONTROLE[CHAVE],BS_CONTROLE[Quantidade_11],"-")</f>
        <v>1336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650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16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1</v>
      </c>
      <c r="V350" s="172">
        <f ca="1">_xlfn.XLOOKUP(G350&amp;$V$2,BS_CONTROLE[CHAVE],BS_CONTROLE[Quantidade_11],"-")</f>
        <v>1</v>
      </c>
      <c r="W350" s="172">
        <f ca="1">_xlfn.XLOOKUP(G350&amp;$W$2,BS_CONTROLE[CHAVE],BS_CONTROLE[Quantidade_11],"-")</f>
        <v>1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1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ZAC-N</v>
      </c>
      <c r="L352" s="174" t="str">
        <f>IF(SP_NORTE!N355="","*",SP_NORTE!N355)</f>
        <v>ZACN</v>
      </c>
      <c r="M352" s="175">
        <f>IF(SP_NORTE!J355="","*",SP_NORTE!J355)</f>
        <v>70</v>
      </c>
      <c r="N352" s="182">
        <f>IF(SP_NORTE!K355="","*",SP_NORTE!K355)</f>
        <v>82.355000000000004</v>
      </c>
      <c r="O352" s="182" t="str">
        <f>IF(SP_NORTE!L355="","*",SP_NORTE!L355)</f>
        <v>-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ZAC-N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>
        <f ca="1">_xlfn.XLOOKUP(G353&amp;$V$2,BS_CONTROLE[CHAVE],BS_CONTROLE[Quantidade_11],"-")</f>
        <v>1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4" t="str">
        <f>IF(SP_NORTE!Y358="","*",SP_NORTE!Y358)</f>
        <v>*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1</v>
      </c>
      <c r="V355" s="172" t="str">
        <f ca="1">_xlfn.XLOOKUP(G355&amp;$V$2,BS_CONTROLE[CHAVE],BS_CONTROLE[Quantidade_11],"-")</f>
        <v>-</v>
      </c>
      <c r="W355" s="172">
        <f ca="1">_xlfn.XLOOKUP(G355&amp;$W$2,BS_CONTROLE[CHAVE],BS_CONTROLE[Quantidade_11],"-")</f>
        <v>1336</v>
      </c>
    </row>
    <row r="356" spans="1:23" s="100" customFormat="1">
      <c r="A356" s="184" t="str">
        <f>IF(SP_NORTE!Y359="","*",SP_NORTE!Y359)</f>
        <v>*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ZBV-ZTI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ZLI</v>
      </c>
      <c r="J356" s="183" t="str">
        <f>IF(SP_NORTE!I359="","*",SP_NORTE!I359)</f>
        <v>ZBV</v>
      </c>
      <c r="K356" s="174" t="str">
        <f>IF(SP_NORTE!M359="","*",SP_NORTE!M359)</f>
        <v>ZLI-ZBV</v>
      </c>
      <c r="L356" s="174" t="str">
        <f>IF(SP_NORTE!N359="","*",SP_NORTE!N359)</f>
        <v>ZLIZBV</v>
      </c>
      <c r="M356" s="175">
        <f>IF(SP_NORTE!J359="","*",SP_NORTE!J359)</f>
        <v>70</v>
      </c>
      <c r="N356" s="182">
        <f>IF(SP_NORTE!K359="","*",SP_NORTE!K359)</f>
        <v>104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650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4" t="str">
        <f>IF(SP_NORTE!Y361="","*",SP_NORTE!Y361)</f>
        <v>*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ZBV-ZTI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ZTT</v>
      </c>
      <c r="J358" s="183" t="str">
        <f>IF(SP_NORTE!I361="","*",SP_NORTE!I361)</f>
        <v>ZBV</v>
      </c>
      <c r="K358" s="174" t="str">
        <f>IF(SP_NORTE!M361="","*",SP_NORTE!M361)</f>
        <v>ZTT-ZBV</v>
      </c>
      <c r="L358" s="174" t="str">
        <f>IF(SP_NORTE!N361="","*",SP_NORTE!N361)</f>
        <v>ZTTZBV</v>
      </c>
      <c r="M358" s="175">
        <f>IF(SP_NORTE!J361="","*",SP_NORTE!J361)</f>
        <v>70</v>
      </c>
      <c r="N358" s="182">
        <f>IF(SP_NORTE!K361="","*",SP_NORTE!K361)</f>
        <v>97</v>
      </c>
      <c r="O358" s="182">
        <f>IF(SP_NORTE!L361="","*",SP_NORTE!L361)</f>
        <v>52</v>
      </c>
      <c r="P358" s="181">
        <f>IF(SP_NORTE!O361="","*",SP_NORTE!O361)</f>
        <v>0.375</v>
      </c>
      <c r="Q358" s="181">
        <f>IF(SP_NORTE!P361="","*",SP_NORTE!P361)</f>
        <v>4.1666666666666664E-2</v>
      </c>
      <c r="R358" s="183" t="str">
        <f>IF(SP_NORTE!Q361="","*",CONCATENATE(SP_NORTE!Q361," ",SP_NORTE!R361))</f>
        <v>45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16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1</v>
      </c>
    </row>
    <row r="362" spans="1:23" s="100" customFormat="1" hidden="1">
      <c r="A362" s="184" t="str">
        <f>IF(SP_NORTE!Y365="","*",SP_NORTE!Y365)</f>
        <v>*</v>
      </c>
      <c r="B362" s="184" t="str">
        <f>IF(SP_NORTE!X365="","*",SP_NORTE!X365)</f>
        <v>*</v>
      </c>
      <c r="C362" s="184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3" t="str">
        <f>IF(SP_NORTE!B365="","*",SP_NORTE!B365)</f>
        <v>*</v>
      </c>
      <c r="G362" s="183" t="str">
        <f>IF(SP_NORTE!D365="","*",SP_NORTE!D365)</f>
        <v>*</v>
      </c>
      <c r="H362" s="183" t="str">
        <f>IF(SP_NORTE!F365="","*",SP_NORTE!F365)</f>
        <v>*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2" t="str">
        <f>IF(SP_NORTE!K365="","*",SP_NORTE!K365)</f>
        <v>*</v>
      </c>
      <c r="O362" s="182" t="str">
        <f>IF(SP_NORTE!L365="","*",SP_NORTE!L365)</f>
        <v>-</v>
      </c>
      <c r="P362" s="181" t="str">
        <f>IF(SP_NORTE!O365="","*",SP_NORTE!O365)</f>
        <v>*</v>
      </c>
      <c r="Q362" s="181" t="str">
        <f>IF(SP_NORTE!P365="","*",SP_NORTE!P365)</f>
        <v>*</v>
      </c>
      <c r="R362" s="183" t="str">
        <f>IF(SP_NORTE!Q365="","*",CONCATENATE(SP_NORTE!Q365," ",SP_NORTE!R365))</f>
        <v>*</v>
      </c>
      <c r="S362" s="183" t="str">
        <f>IF(SP_NORTE!V365="","*",SP_NORTE!V365)</f>
        <v>*</v>
      </c>
      <c r="T362" s="183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Oportunidade</v>
      </c>
      <c r="C364" s="184" t="str">
        <f>IF(SP_NORTE!Z367="","*",SP_NORTE!Z367)</f>
        <v>*</v>
      </c>
      <c r="D364" s="174" t="str">
        <f>IF(SP_NORTE!S367="","*",SP_NORTE!S367)</f>
        <v>SP NORTE</v>
      </c>
      <c r="E364" s="174" t="str">
        <f>IF(SP_NORTE!T367="","*",SP_NORTE!T367)</f>
        <v>TMI-ZEB</v>
      </c>
      <c r="F364" s="183">
        <f>IF(SP_NORTE!B367="","*",SP_NORTE!B367)</f>
        <v>45957</v>
      </c>
      <c r="G364" s="183" t="str">
        <f>IF(SP_NORTE!D367="","*",SP_NORTE!D367)</f>
        <v>JULIO (TP-697)</v>
      </c>
      <c r="H364" s="183" t="str">
        <f>IF(SP_NORTE!F367="","*",SP_NORTE!F367)</f>
        <v>PDM - SOLDA</v>
      </c>
      <c r="I364" s="183" t="str">
        <f>IF(SP_NORTE!H367="","*",SP_NORTE!H367)</f>
        <v>-</v>
      </c>
      <c r="J364" s="183" t="str">
        <f>IF(SP_NORTE!I367="","*",SP_NORTE!I367)</f>
        <v>-</v>
      </c>
      <c r="K364" s="174" t="str">
        <f>IF(SP_NORTE!M367="","*",SP_NORTE!M367)</f>
        <v>ZEC-2</v>
      </c>
      <c r="L364" s="174" t="str">
        <f>IF(SP_NORTE!N367="","*",SP_NORTE!N367)</f>
        <v>ZEC2</v>
      </c>
      <c r="M364" s="175">
        <f>IF(SP_NORTE!J367="","*",SP_NORTE!J367)</f>
        <v>73</v>
      </c>
      <c r="N364" s="182">
        <f>IF(SP_NORTE!K367="","*",SP_NORTE!K367)</f>
        <v>261.8</v>
      </c>
      <c r="O364" s="182" t="str">
        <f>IF(SP_NORTE!L367="","*",SP_NORTE!L367)</f>
        <v>-</v>
      </c>
      <c r="P364" s="181">
        <f>IF(SP_NORTE!O367="","*",SP_NORTE!O367)</f>
        <v>0.375</v>
      </c>
      <c r="Q364" s="181">
        <f>IF(SP_NORTE!P367="","*",SP_NORTE!P367)</f>
        <v>6.25E-2</v>
      </c>
      <c r="R364" s="183" t="str">
        <f>IF(SP_NORTE!Q367="","*",CONCATENATE(SP_NORTE!Q367," ",SP_NORTE!R367))</f>
        <v>1 Nº DE SOLDA</v>
      </c>
      <c r="S364" s="183" t="str">
        <f>IF(SP_NORTE!V367="","*",SP_NORTE!V367)</f>
        <v>Júlio</v>
      </c>
      <c r="T364" s="183" t="str">
        <f>IF(SP_NORTE!W367="","*",SP_NORTE!W367)</f>
        <v>Solda - Condicionada à temperatura</v>
      </c>
      <c r="U364" s="172">
        <f ca="1">_xlfn.XLOOKUP(G364&amp;$U$2,BS_CONTROLE[CHAVE],BS_CONTROLE[Quantidade_11],"-")</f>
        <v>0</v>
      </c>
      <c r="V364" s="172">
        <f ca="1">_xlfn.XLOOKUP(G364&amp;$V$2,BS_CONTROLE[CHAVE],BS_CONTROLE[Quantidade_11],"-")</f>
        <v>0</v>
      </c>
      <c r="W364" s="172">
        <f ca="1">_xlfn.XLOOKUP(G364&amp;$W$2,BS_CONTROLE[CHAVE],BS_CONTROLE[Quantidade_11],"-")</f>
        <v>1</v>
      </c>
    </row>
    <row r="365" spans="1:23" s="100" customFormat="1" hidden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>
        <f ca="1">_xlfn.XLOOKUP(G365&amp;$W$2,BS_CONTROLE[CHAVE],BS_CONTROLE[Quantidade_11],"-")</f>
        <v>0</v>
      </c>
    </row>
    <row r="366" spans="1:23" s="100" customFormat="1" hidden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1</v>
      </c>
      <c r="V366" s="172" t="str">
        <f ca="1">_xlfn.XLOOKUP(G366&amp;$V$2,BS_CONTROLE[CHAVE],BS_CONTROLE[Quantidade_11],"-")</f>
        <v>-</v>
      </c>
      <c r="W366" s="172">
        <f ca="1">_xlfn.XLOOKUP(G366&amp;$W$2,BS_CONTROLE[CHAVE],BS_CONTROLE[Quantidade_11],"-")</f>
        <v>1336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>
        <f ca="1">_xlfn.XLOOKUP(G368&amp;$W$2,BS_CONTROLE[CHAVE],BS_CONTROLE[Quantidade_11],"-")</f>
        <v>1260</v>
      </c>
    </row>
    <row r="369" spans="1:23" s="100" customFormat="1" hidden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>
        <f ca="1">_xlfn.XLOOKUP(G369&amp;$V$2,BS_CONTROLE[CHAVE],BS_CONTROLE[Quantidade_11],"-")</f>
        <v>0</v>
      </c>
      <c r="W369" s="172">
        <f ca="1">_xlfn.XLOOKUP(G369&amp;$W$2,BS_CONTROLE[CHAVE],BS_CONTROLE[Quantidade_11],"-")</f>
        <v>1</v>
      </c>
    </row>
    <row r="370" spans="1:23" s="100" customFormat="1" hidden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>
        <f ca="1">_xlfn.XLOOKUP(G370&amp;$V$2,BS_CONTROLE[CHAVE],BS_CONTROLE[Quantidade_11],"-")</f>
        <v>0</v>
      </c>
      <c r="W370" s="172">
        <f ca="1">_xlfn.XLOOKUP(G370&amp;$W$2,BS_CONTROLE[CHAVE],BS_CONTROLE[Quantidade_11],"-")</f>
        <v>2</v>
      </c>
    </row>
    <row r="371" spans="1:23" s="100" customFormat="1" hidden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ANTÔNIO (TP-713)</v>
      </c>
      <c r="H372" s="183" t="str">
        <f>IF(SP_NORTE!F375="","*",SP_NORTE!F375)</f>
        <v>PDM - SOLDA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ZTO-ZOI</v>
      </c>
      <c r="L372" s="174">
        <f>IF(SP_NORTE!N375="","*",SP_NORTE!N375)</f>
        <v>2432441</v>
      </c>
      <c r="M372" s="175">
        <f>IF(SP_NORTE!J375="","*",SP_NORTE!J375)</f>
        <v>71</v>
      </c>
      <c r="N372" s="182">
        <f>IF(SP_NORTE!K375="","*",SP_NORTE!K375)</f>
        <v>244</v>
      </c>
      <c r="O372" s="182" t="str">
        <f>IF(SP_NORTE!L375="","*",SP_NORTE!L375)</f>
        <v>-</v>
      </c>
      <c r="P372" s="181">
        <f>IF(SP_NORTE!O375="","*",SP_NORTE!O375)</f>
        <v>0.375</v>
      </c>
      <c r="Q372" s="181">
        <f>IF(SP_NORTE!P375="","*",SP_NORTE!P375)</f>
        <v>6.25E-2</v>
      </c>
      <c r="R372" s="183" t="str">
        <f>IF(SP_NORTE!Q375="","*",CONCATENATE(SP_NORTE!Q375," ",SP_NORTE!R375))</f>
        <v>1 Nº DE SOLDA</v>
      </c>
      <c r="S372" s="183" t="str">
        <f>IF(SP_NORTE!V375="","*",SP_NORTE!V375)</f>
        <v>Antônio</v>
      </c>
      <c r="T372" s="183" t="str">
        <f>IF(SP_NORTE!W375="","*",SP_NORTE!W375)</f>
        <v>Solda - Condicionada à temperatura</v>
      </c>
      <c r="U372" s="172">
        <f ca="1">_xlfn.XLOOKUP(G372&amp;$U$2,BS_CONTROLE[CHAVE],BS_CONTROLE[Quantidade_11],"-")</f>
        <v>1</v>
      </c>
      <c r="V372" s="172">
        <f ca="1">_xlfn.XLOOKUP(G372&amp;$V$2,BS_CONTROLE[CHAVE],BS_CONTROLE[Quantidade_11],"-")</f>
        <v>1</v>
      </c>
      <c r="W372" s="172">
        <f ca="1">_xlfn.XLOOKUP(G372&amp;$W$2,BS_CONTROLE[CHAVE],BS_CONTROLE[Quantidade_11],"-")</f>
        <v>1</v>
      </c>
    </row>
    <row r="373" spans="1:23" s="100" customFormat="1" hidden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Oportunidade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 t="str">
        <f>IF(SP_NORTE!B378="","*",SP_NORTE!B378)</f>
        <v>*</v>
      </c>
      <c r="G375" s="183" t="str">
        <f>IF(SP_NORTE!D378="","*",SP_NORTE!D378)</f>
        <v>A74</v>
      </c>
      <c r="H375" s="183" t="str">
        <f>IF(SP_NORTE!F378="","*",SP_NORTE!F378)</f>
        <v>DETECÇÃO - RONDA 7 DIAS</v>
      </c>
      <c r="I375" s="183" t="str">
        <f>IF(SP_NORTE!H378="","*",SP_NORTE!H378)</f>
        <v>ZIQ</v>
      </c>
      <c r="J375" s="183" t="str">
        <f>IF(SP_NORTE!I378="","*",SP_NORTE!I378)</f>
        <v>ZTR</v>
      </c>
      <c r="K375" s="174" t="str">
        <f>IF(SP_NORTE!M378="","*",SP_NORTE!M378)</f>
        <v>ZIQ-ZTR</v>
      </c>
      <c r="L375" s="174" t="str">
        <f>IF(SP_NORTE!N378="","*",SP_NORTE!N378)</f>
        <v>ZIQZTR</v>
      </c>
      <c r="M375" s="175">
        <f>IF(SP_NORTE!J378="","*",SP_NORTE!J378)</f>
        <v>70</v>
      </c>
      <c r="N375" s="182">
        <f>IF(SP_NORTE!K378="","*",SP_NORTE!K378)</f>
        <v>168</v>
      </c>
      <c r="O375" s="182">
        <f>IF(SP_NORTE!L378="","*",SP_NORTE!L378)</f>
        <v>228</v>
      </c>
      <c r="P375" s="181">
        <f>IF(SP_NORTE!O378="","*",SP_NORTE!O378)</f>
        <v>0.39583333333333331</v>
      </c>
      <c r="Q375" s="181">
        <f>IF(SP_NORTE!P378="","*",SP_NORTE!P378)</f>
        <v>4.1666666666666664E-2</v>
      </c>
      <c r="R375" s="183" t="str">
        <f>IF(SP_NORTE!Q378="","*",CONCATENATE(SP_NORTE!Q378," ",SP_NORTE!R378))</f>
        <v>60 KM</v>
      </c>
      <c r="S375" s="183" t="str">
        <f>IF(SP_NORTE!V378="","*",SP_NORTE!V378)</f>
        <v>Generoso</v>
      </c>
      <c r="T375" s="183" t="str">
        <f>IF(SP_NORTE!W378="","*",SP_NORTE!W378)</f>
        <v xml:space="preserve">Ronda 7 dias 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16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Contrato</v>
      </c>
      <c r="C379" s="184" t="str">
        <f>IF(SP_NORTE!Z382="","*",SP_NORTE!Z382)</f>
        <v>*</v>
      </c>
      <c r="D379" s="174" t="str">
        <f>IF(SP_NORTE!S382="","*",SP_NORTE!S382)</f>
        <v>SP NORTE</v>
      </c>
      <c r="E379" s="174" t="str">
        <f>IF(SP_NORTE!T382="","*",SP_NORTE!T382)</f>
        <v>ZBV-ZTI</v>
      </c>
      <c r="F379" s="183">
        <f>IF(SP_NORTE!B382="","*",SP_NORTE!B382)</f>
        <v>45957</v>
      </c>
      <c r="G379" s="183" t="str">
        <f>IF(SP_NORTE!D382="","*",SP_NORTE!D382)</f>
        <v>KLECIO (TP-699)</v>
      </c>
      <c r="H379" s="183" t="str">
        <f>IF(SP_NORTE!F382="","*",SP_NORTE!F382)</f>
        <v>PDM - SOLDA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ZAC-2</v>
      </c>
      <c r="L379" s="174" t="str">
        <f>IF(SP_NORTE!N382="","*",SP_NORTE!N382)</f>
        <v>ZAC2</v>
      </c>
      <c r="M379" s="175">
        <f>IF(SP_NORTE!J382="","*",SP_NORTE!J382)</f>
        <v>70</v>
      </c>
      <c r="N379" s="182">
        <f>IF(SP_NORTE!K382="","*",SP_NORTE!K382)</f>
        <v>81.599999999999994</v>
      </c>
      <c r="O379" s="182" t="str">
        <f>IF(SP_NORTE!L382="","*",SP_NORTE!L382)</f>
        <v>-</v>
      </c>
      <c r="P379" s="181">
        <f>IF(SP_NORTE!O382="","*",SP_NORTE!O382)</f>
        <v>0.375</v>
      </c>
      <c r="Q379" s="181">
        <f>IF(SP_NORTE!P382="","*",SP_NORTE!P382)</f>
        <v>0.125</v>
      </c>
      <c r="R379" s="183" t="str">
        <f>IF(SP_NORTE!Q382="","*",CONCATENATE(SP_NORTE!Q382," ",SP_NORTE!R382))</f>
        <v>2 Nº DE SOLDA</v>
      </c>
      <c r="S379" s="183" t="str">
        <f>IF(SP_NORTE!V382="","*",SP_NORTE!V382)</f>
        <v>Klécio</v>
      </c>
      <c r="T379" s="183" t="str">
        <f>IF(SP_NORTE!W382="","*",SP_NORTE!W382)</f>
        <v>Solda - Condicionada à temperatura em ZAC-2</v>
      </c>
      <c r="U379" s="172">
        <f ca="1">_xlfn.XLOOKUP(G379&amp;$U$2,BS_CONTROLE[CHAVE],BS_CONTROLE[Quantidade_11],"-")</f>
        <v>0</v>
      </c>
      <c r="V379" s="172">
        <f ca="1">_xlfn.XLOOKUP(G379&amp;$V$2,BS_CONTROLE[CHAVE],BS_CONTROLE[Quantidade_11],"-")</f>
        <v>1</v>
      </c>
      <c r="W379" s="172">
        <f ca="1">_xlfn.XLOOKUP(G379&amp;$W$2,BS_CONTROLE[CHAVE],BS_CONTROLE[Quantidade_11],"-")</f>
        <v>0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>
        <f>IF(SP_NORTE!B383="","*",SP_NORTE!B383)</f>
        <v>45957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ZBV</v>
      </c>
      <c r="J380" s="183" t="str">
        <f>IF(SP_NORTE!I383="","*",SP_NORTE!I383)</f>
        <v>ZJY</v>
      </c>
      <c r="K380" s="174" t="str">
        <f>IF(SP_NORTE!M383="","*",SP_NORTE!M383)</f>
        <v>ZQB-ZBV</v>
      </c>
      <c r="L380" s="174" t="str">
        <f>IF(SP_NORTE!N383="","*",SP_NORTE!N383)</f>
        <v>ZQBZBV</v>
      </c>
      <c r="M380" s="175">
        <f>IF(SP_NORTE!J383="","*",SP_NORTE!J383)</f>
        <v>66</v>
      </c>
      <c r="N380" s="182">
        <f>IF(SP_NORTE!K383="","*",SP_NORTE!K383)</f>
        <v>52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650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1889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6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N338" sqref="N338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4" t="s">
        <v>1890</v>
      </c>
      <c r="D5" s="295"/>
      <c r="E5" s="295"/>
      <c r="F5" s="295"/>
      <c r="G5" s="295"/>
      <c r="H5" s="295"/>
      <c r="I5" s="295"/>
      <c r="J5" s="296"/>
      <c r="K5" s="297" t="s">
        <v>1891</v>
      </c>
      <c r="L5" s="298"/>
      <c r="M5" s="298"/>
      <c r="N5" s="298"/>
      <c r="O5" s="299" t="s">
        <v>1892</v>
      </c>
      <c r="P5" s="300"/>
    </row>
    <row r="6" spans="1:16" s="82" customFormat="1" ht="15" customHeight="1">
      <c r="A6" s="74" t="s">
        <v>1887</v>
      </c>
      <c r="B6" s="83" t="s">
        <v>1886</v>
      </c>
      <c r="C6" s="84" t="s">
        <v>1063</v>
      </c>
      <c r="D6" s="85" t="s">
        <v>1064</v>
      </c>
      <c r="E6" s="84" t="s">
        <v>1893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1894</v>
      </c>
      <c r="M6" s="88" t="s">
        <v>710</v>
      </c>
      <c r="N6" s="89" t="s">
        <v>1058</v>
      </c>
      <c r="O6" s="225" t="s">
        <v>1101</v>
      </c>
      <c r="P6" s="150" t="s">
        <v>1895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 hidden="1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 t="str">
        <f>IF(SP_NORTE!BH348="","*",SP_NORTE!BH348)</f>
        <v>*</v>
      </c>
      <c r="P347" s="185" t="str">
        <f>IF($A$2=1,IF(SP_NORTE!BJ348="","*",SP_NORTE!BJ348),IF(SP_NORTE!BK348="","*",SP_NORTE!BK348))</f>
        <v>*</v>
      </c>
    </row>
    <row r="348" spans="1:16" ht="27" hidden="1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ZMA2</v>
      </c>
      <c r="L348" s="91" t="str">
        <f>IF(SP_NORTE!AM349="","*",SP_NORTE!AM349)</f>
        <v>ZMA-ZLI</v>
      </c>
      <c r="M348" s="91">
        <f>IF(SP_NORTE!AP349="","*",SP_NORTE!AP349)</f>
        <v>42</v>
      </c>
      <c r="N348" s="91" t="str">
        <f>IF(SP_NORTE!AM349="","*",SP_NORTE!AM349)</f>
        <v>ZMA-ZLI</v>
      </c>
      <c r="O348" s="123" t="str">
        <f>IF(SP_NORTE!BH349="","*",SP_NORTE!BH349)</f>
        <v>*</v>
      </c>
      <c r="P348" s="185" t="str">
        <f>IF($A$2=1,IF(SP_NORTE!BJ349="","*",SP_NORTE!BJ349),IF(SP_NORTE!BK349="","*",SP_NORTE!BK349))</f>
        <v>*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 hidden="1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 t="str">
        <f>IF(SP_NORTE!BH352="","*",SP_NORTE!BH352)</f>
        <v>*</v>
      </c>
      <c r="P351" s="185" t="str">
        <f>IF($A$2=1,IF(SP_NORTE!BJ352="","*",SP_NORTE!BJ352),IF(SP_NORTE!BK352="","*",SP_NORTE!BK352))</f>
        <v>*</v>
      </c>
    </row>
    <row r="352" spans="1:16" ht="27" hidden="1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 t="str">
        <f>IF(SP_NORTE!BH353="","*",SP_NORTE!BH353)</f>
        <v>*</v>
      </c>
      <c r="P352" s="185" t="str">
        <f>IF($A$2=1,IF(SP_NORTE!BJ353="","*",SP_NORTE!BJ353),IF(SP_NORTE!BK353="","*",SP_NORTE!BK353))</f>
        <v>*</v>
      </c>
    </row>
    <row r="353" spans="1:16" ht="27" hidden="1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e">
        <f>IF(SP_NORTE!#REF!="","*",SP_NORTE!#REF!)</f>
        <v>#REF!</v>
      </c>
      <c r="F353" s="91" t="e">
        <f>IF(SP_NORTE!#REF!="","*",SP_NORTE!#REF!)</f>
        <v>#REF!</v>
      </c>
      <c r="G353" s="91" t="e">
        <f>IF(SP_NORTE!#REF!="","*",SP_NORTE!#REF!)</f>
        <v>#REF!</v>
      </c>
      <c r="H353" s="130" t="e">
        <f>IF(SP_NORTE!#REF!="","*",SP_NORTE!#REF!)</f>
        <v>#REF!</v>
      </c>
      <c r="I353" s="127" t="e">
        <f>IF(SP_NORTE!#REF!="","*",SP_NORTE!#REF!)</f>
        <v>#REF!</v>
      </c>
      <c r="J353" s="127" t="e">
        <f>IF(SP_NORTE!#REF!="","*",SP_NORTE!#REF!)</f>
        <v>#REF!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 t="str">
        <f>IF(SP_NORTE!BH354="","*",SP_NORTE!BH354)</f>
        <v>*</v>
      </c>
      <c r="P353" s="185" t="str">
        <f>IF($A$2=1,IF(SP_NORTE!BJ354="","*",SP_NORTE!BJ354),IF(SP_NORTE!BK354="","*",SP_NORTE!BK354))</f>
        <v>*</v>
      </c>
    </row>
    <row r="354" spans="1:16" ht="27" hidden="1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ZAC-N</v>
      </c>
      <c r="H354" s="130">
        <f>IF(SP_NORTE!K355="","*",SP_NORTE!K355)</f>
        <v>82.355000000000004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ZAC-N</v>
      </c>
      <c r="M354" s="91">
        <f>IF(SP_NORTE!AP355="","*",SP_NORTE!AP355)</f>
        <v>82.355000000000004</v>
      </c>
      <c r="N354" s="91" t="str">
        <f>IF(SP_NORTE!AM355="","*",SP_NORTE!AM355)</f>
        <v>ZAC-N</v>
      </c>
      <c r="O354" s="123" t="str">
        <f>IF(SP_NORTE!BH355="","*",SP_NORTE!BH355)</f>
        <v>*</v>
      </c>
      <c r="P354" s="185" t="str">
        <f>IF($A$2=1,IF(SP_NORTE!BJ355="","*",SP_NORTE!BJ355),IF(SP_NORTE!BK355="","*",SP_NORTE!BK355))</f>
        <v>*</v>
      </c>
    </row>
    <row r="355" spans="1:16" ht="27" hidden="1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 t="str">
        <f>IF(SP_NORTE!BH356="","*",SP_NORTE!BH356)</f>
        <v>*</v>
      </c>
      <c r="P355" s="185" t="str">
        <f>IF($A$2=1,IF(SP_NORTE!BJ356="","*",SP_NORTE!BJ356),IF(SP_NORTE!BK356="","*",SP_NORTE!BK356))</f>
        <v>*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 hidden="1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 t="str">
        <f>IF(SP_NORTE!BH358="","*",SP_NORTE!BH358)</f>
        <v>*</v>
      </c>
      <c r="P357" s="185" t="str">
        <f>IF($A$2=1,IF(SP_NORTE!BJ358="","*",SP_NORTE!BJ358),IF(SP_NORTE!BK358="","*",SP_NORTE!BK358))</f>
        <v>*</v>
      </c>
    </row>
    <row r="358" spans="1:16" ht="27" hidden="1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ZBV-ZTI</v>
      </c>
      <c r="E358" s="91" t="str">
        <f>IF(SP_NORTE!D359="","*",SP_NORTE!D359)</f>
        <v>V88</v>
      </c>
      <c r="F358" s="91" t="str">
        <f>IF(SP_NORTE!H359="","*",SP_NORTE!H359)</f>
        <v>ZLI</v>
      </c>
      <c r="G358" s="91" t="str">
        <f>IF(SP_NORTE!M359="","*",SP_NORTE!M359)</f>
        <v>ZLI-ZBV</v>
      </c>
      <c r="H358" s="130">
        <f>IF(SP_NORTE!K359="","*",SP_NORTE!K359)</f>
        <v>104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ZLI</v>
      </c>
      <c r="L358" s="91" t="str">
        <f>IF(SP_NORTE!AM359="","*",SP_NORTE!AM359)</f>
        <v>ZLI-ZBV</v>
      </c>
      <c r="M358" s="91">
        <f>IF(SP_NORTE!AP359="","*",SP_NORTE!AP359)</f>
        <v>104</v>
      </c>
      <c r="N358" s="91" t="str">
        <f>IF(SP_NORTE!AM359="","*",SP_NORTE!AM359)</f>
        <v>ZLI-ZBV</v>
      </c>
      <c r="O358" s="123" t="str">
        <f>IF(SP_NORTE!BH359="","*",SP_NORTE!BH359)</f>
        <v>*</v>
      </c>
      <c r="P358" s="185" t="str">
        <f>IF($A$2=1,IF(SP_NORTE!BJ359="","*",SP_NORTE!BJ359),IF(SP_NORTE!BK359="","*",SP_NORTE!BK359))</f>
        <v>*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 hidden="1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ZBV-ZTI</v>
      </c>
      <c r="E360" s="91" t="str">
        <f>IF(SP_NORTE!D361="","*",SP_NORTE!D361)</f>
        <v>V97</v>
      </c>
      <c r="F360" s="91" t="str">
        <f>IF(SP_NORTE!H361="","*",SP_NORTE!H361)</f>
        <v>ZTT</v>
      </c>
      <c r="G360" s="91" t="str">
        <f>IF(SP_NORTE!M361="","*",SP_NORTE!M361)</f>
        <v>ZTT-ZBV</v>
      </c>
      <c r="H360" s="130">
        <f>IF(SP_NORTE!K361="","*",SP_NORTE!K361)</f>
        <v>97</v>
      </c>
      <c r="I360" s="127">
        <f>IF(SP_NORTE!O361="","*",SP_NORTE!O361)</f>
        <v>0.375</v>
      </c>
      <c r="J360" s="127">
        <f>IF(SP_NORTE!P361="","*",SP_NORTE!P361)</f>
        <v>4.1666666666666664E-2</v>
      </c>
      <c r="K360" s="91" t="str">
        <f>IF(SP_NORTE!AK361="","*",SP_NORTE!AK361)</f>
        <v>ZTT</v>
      </c>
      <c r="L360" s="91" t="str">
        <f>IF(SP_NORTE!AM361="","*",SP_NORTE!AM361)</f>
        <v>ZTT-ZBV</v>
      </c>
      <c r="M360" s="91">
        <f>IF(SP_NORTE!AP361="","*",SP_NORTE!AP361)</f>
        <v>97</v>
      </c>
      <c r="N360" s="91" t="str">
        <f>IF(SP_NORTE!AM361="","*",SP_NORTE!AM361)</f>
        <v>ZTT-ZBV</v>
      </c>
      <c r="O360" s="123" t="str">
        <f>IF(SP_NORTE!BH361="","*",SP_NORTE!BH361)</f>
        <v>*</v>
      </c>
      <c r="P360" s="185" t="str">
        <f>IF($A$2=1,IF(SP_NORTE!BJ361="","*",SP_NORTE!BJ361),IF(SP_NORTE!BK361="","*",SP_NORTE!BK361))</f>
        <v>*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>
        <f>IF(SP_NORTE!B367="","*",SP_NORTE!B367)</f>
        <v>45957</v>
      </c>
      <c r="B366" s="91" t="str">
        <f>IF(SP_NORTE!X367="","*",SP_NORTE!X367)</f>
        <v>Oportunidade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ANTÔNIO (TP-713)</v>
      </c>
      <c r="F370" s="91" t="str">
        <f>IF(SP_NORTE!H375="","*",SP_NORTE!H375)</f>
        <v>-</v>
      </c>
      <c r="G370" s="91" t="str">
        <f>IF(SP_NORTE!M375="","*",SP_NORTE!M375)</f>
        <v>ZTO-ZOI</v>
      </c>
      <c r="H370" s="130">
        <f>IF(SP_NORTE!K375="","*",SP_NORTE!K375)</f>
        <v>244</v>
      </c>
      <c r="I370" s="127">
        <f>IF(SP_NORTE!O375="","*",SP_NORTE!O375)</f>
        <v>0.375</v>
      </c>
      <c r="J370" s="127">
        <f>IF(SP_NORTE!P375="","*",SP_NORTE!P375)</f>
        <v>6.25E-2</v>
      </c>
      <c r="K370" s="91" t="str">
        <f>IF(SP_NORTE!AK375="","*",SP_NORTE!AK375)</f>
        <v>-</v>
      </c>
      <c r="L370" s="91" t="str">
        <f>IF(SP_NORTE!AM375="","*",SP_NORTE!AM375)</f>
        <v>ZTO-ZOI</v>
      </c>
      <c r="M370" s="91">
        <f>IF(SP_NORTE!AP375="","*",SP_NORTE!AP375)</f>
        <v>244</v>
      </c>
      <c r="N370" s="91" t="str">
        <f>IF(SP_NORTE!AM375="","*",SP_NORTE!AM375)</f>
        <v>ZTO-ZOI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 t="str">
        <f>IF(SP_NORTE!B378="","*",SP_NORTE!B378)</f>
        <v>*</v>
      </c>
      <c r="B373" s="91" t="str">
        <f>IF(SP_NORTE!X378="","*",SP_NORTE!X378)</f>
        <v>Oportunidade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ZBV</v>
      </c>
      <c r="G378" s="91" t="str">
        <f>IF(SP_NORTE!M383="","*",SP_NORTE!M383)</f>
        <v>ZQB-ZBV</v>
      </c>
      <c r="H378" s="130">
        <f>IF(SP_NORTE!K383="","*",SP_NORTE!K383)</f>
        <v>52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ZBV</v>
      </c>
      <c r="L378" s="91" t="str">
        <f>IF(SP_NORTE!AM383="","*",SP_NORTE!AM383)</f>
        <v>ZQB-ZBV</v>
      </c>
      <c r="M378" s="91">
        <f>IF(SP_NORTE!AP383="","*",SP_NORTE!AP383)</f>
        <v>52</v>
      </c>
      <c r="N378" s="91" t="str">
        <f>IF(SP_NORTE!AM383="","*",SP_NORTE!AM383)</f>
        <v>ZQB-ZBV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1896</v>
      </c>
      <c r="C2" s="135" t="s">
        <v>1048</v>
      </c>
      <c r="D2" s="84" t="s">
        <v>1050</v>
      </c>
      <c r="E2" s="84" t="s">
        <v>1897</v>
      </c>
      <c r="F2" s="112" t="s">
        <v>1898</v>
      </c>
      <c r="G2" s="84" t="s">
        <v>1899</v>
      </c>
      <c r="H2" s="84" t="s">
        <v>1900</v>
      </c>
      <c r="I2" s="84" t="s">
        <v>1901</v>
      </c>
      <c r="J2" s="84" t="s">
        <v>1902</v>
      </c>
      <c r="K2" s="86" t="s">
        <v>1903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e">
        <f>IF(SP_NORTE!#REF!="","*",SP_NORTE!#REF!)</f>
        <v>#REF!</v>
      </c>
      <c r="I315" s="108" t="e">
        <f>IF(SP_NORTE!#REF!="","*",SP_NORTE!#REF!)</f>
        <v>#REF!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IF(SP_NORTE!AB353="","*",SP_NORTE!AB353)</f>
        <v>-</v>
      </c>
      <c r="I316" s="108" t="str">
        <f>IF(SP_NORTE!AC353="","*",SP_NORTE!AC353)</f>
        <v>-</v>
      </c>
      <c r="J316" s="109" t="str">
        <f>IF(SP_NORTE!AA353="","*",SP_NORTE!AA353)</f>
        <v>-</v>
      </c>
      <c r="K316" s="110" t="str">
        <f>IF(SP_NORTE!AD353="","*",SP_NORTE!AD353)</f>
        <v>-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e">
        <f>IF(SP_NORTE!#REF!="","*",SP_NORTE!#REF!)</f>
        <v>#REF!</v>
      </c>
      <c r="E317" s="107" t="e">
        <f>IF(SP_NORTE!#REF!="","*",SP_NORTE!#REF!)</f>
        <v>#REF!</v>
      </c>
      <c r="F317" s="113" t="e">
        <f>IF(SP_NORTE!#REF!="","*",SP_NORTE!#REF!)</f>
        <v>#REF!</v>
      </c>
      <c r="G317" s="108" t="e">
        <f>IF(SP_NORTE!#REF!="","*",SP_NORTE!#REF!)</f>
        <v>#REF!</v>
      </c>
      <c r="H317" s="108" t="str">
        <f>IF(SP_NORTE!AB354="","*",SP_NORTE!AB354)</f>
        <v>ESCALA</v>
      </c>
      <c r="I317" s="108" t="str">
        <f>IF(SP_NORTE!AC354="","*",SP_NORTE!AC354)</f>
        <v>AGD ACIONAMENTO PCM</v>
      </c>
      <c r="J317" s="109">
        <f>IF(SP_NORTE!AA354="","*",SP_NORTE!AA354)</f>
        <v>2</v>
      </c>
      <c r="K317" s="110">
        <f>IF(SP_NORTE!AD354="","*",SP_NORTE!AD354)</f>
        <v>0.41666666666666669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ZAC-N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*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*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ZLI</v>
      </c>
      <c r="F322" s="113" t="str">
        <f>IF(SP_NORTE!M359="","*",SP_NORTE!M359)</f>
        <v>ZLI-ZBV</v>
      </c>
      <c r="G322" s="108" t="str">
        <f>IF(SP_NORTE!I359="","*",SP_NORTE!I359)</f>
        <v>ZBV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*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ZTT</v>
      </c>
      <c r="F324" s="113" t="str">
        <f>IF(SP_NORTE!M361="","*",SP_NORTE!M361)</f>
        <v>ZTT-ZBV</v>
      </c>
      <c r="G324" s="108" t="str">
        <f>IF(SP_NORTE!I361="","*",SP_NORTE!I361)</f>
        <v>ZBV</v>
      </c>
      <c r="H324" s="108" t="str">
        <f>IF(SP_NORTE!AB361="","*",SP_NORTE!AB361)</f>
        <v>FIXO</v>
      </c>
      <c r="I324" s="108" t="str">
        <f>IF(SP_NORTE!AC361="","*",SP_NORTE!AC361)</f>
        <v>-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-</v>
      </c>
      <c r="I330" s="108" t="str">
        <f>IF(SP_NORTE!AC367="","*",SP_NORTE!AC367)</f>
        <v>-</v>
      </c>
      <c r="J330" s="109" t="str">
        <f>IF(SP_NORTE!AA367="","*",SP_NORTE!AA367)</f>
        <v>-</v>
      </c>
      <c r="K330" s="110" t="str">
        <f>IF(SP_NORTE!AD367="","*",SP_NORTE!AD367)</f>
        <v>-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 t="str">
        <f>IF(SP_NORTE!B374="","*",SP_NORTE!B374)</f>
        <v>*</v>
      </c>
      <c r="D333" s="107" t="str">
        <f>IF(SP_NORTE!D374="","*",SP_NORTE!D374)</f>
        <v>*</v>
      </c>
      <c r="E333" s="107" t="str">
        <f>IF(SP_NORTE!H374="","*",SP_NORTE!H374)</f>
        <v>-</v>
      </c>
      <c r="F333" s="113" t="str">
        <f>IF(SP_NORTE!M374="","*",SP_NORTE!M374)</f>
        <v>-</v>
      </c>
      <c r="G333" s="108" t="str">
        <f>IF(SP_NORTE!I374="","*",SP_NORTE!I374)</f>
        <v>-</v>
      </c>
      <c r="H333" s="108" t="str">
        <f>IF(SP_NORTE!AB374="","*",SP_NORTE!AB374)</f>
        <v>-</v>
      </c>
      <c r="I333" s="108" t="str">
        <f>IF(SP_NORTE!AC374="","*",SP_NORTE!AC374)</f>
        <v>-</v>
      </c>
      <c r="J333" s="109" t="str">
        <f>IF(SP_NORTE!AA374="","*",SP_NORTE!AA374)</f>
        <v>-</v>
      </c>
      <c r="K333" s="110" t="str">
        <f>IF(SP_NORTE!AD374="","*",SP_NORTE!AD374)</f>
        <v>-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ANTÔNIO (TP-713)</v>
      </c>
      <c r="E334" s="107" t="str">
        <f>IF(SP_NORTE!H375="","*",SP_NORTE!H375)</f>
        <v>-</v>
      </c>
      <c r="F334" s="113" t="str">
        <f>IF(SP_NORTE!M375="","*",SP_NORTE!M375)</f>
        <v>ZTO-ZOI</v>
      </c>
      <c r="G334" s="108" t="str">
        <f>IF(SP_NORTE!I375="","*",SP_NORTE!I375)</f>
        <v>-</v>
      </c>
      <c r="H334" s="108" t="str">
        <f>IF(SP_NORTE!AB375="","*",SP_NORTE!AB375)</f>
        <v>-</v>
      </c>
      <c r="I334" s="108" t="str">
        <f>IF(SP_NORTE!AC375="","*",SP_NORTE!AC375)</f>
        <v>-</v>
      </c>
      <c r="J334" s="109" t="str">
        <f>IF(SP_NORTE!AA375="","*",SP_NORTE!AA375)</f>
        <v>-</v>
      </c>
      <c r="K334" s="110" t="str">
        <f>IF(SP_NORTE!AD375="","*",SP_NORTE!AD375)</f>
        <v>-</v>
      </c>
    </row>
    <row r="335" spans="2:11" s="111" customFormat="1" hidden="1">
      <c r="B335" s="107" t="str">
        <f>IF(SP_NORTE!Y376="","*",SP_NORTE!Y376)</f>
        <v>*</v>
      </c>
      <c r="C335" s="108" t="str">
        <f>IF(SP_NORTE!B376="","*",SP_NORTE!B376)</f>
        <v>*</v>
      </c>
      <c r="D335" s="107" t="str">
        <f>IF(SP_NORTE!D376="","*",SP_NORTE!D376)</f>
        <v>*</v>
      </c>
      <c r="E335" s="107" t="str">
        <f>IF(SP_NORTE!H376="","*",SP_NORTE!H376)</f>
        <v>-</v>
      </c>
      <c r="F335" s="113" t="str">
        <f>IF(SP_NORTE!M376="","*",SP_NORTE!M376)</f>
        <v>-</v>
      </c>
      <c r="G335" s="108" t="str">
        <f>IF(SP_NORTE!I376="","*",SP_NORTE!I376)</f>
        <v>-</v>
      </c>
      <c r="H335" s="108" t="str">
        <f>IF(SP_NORTE!AB376="","*",SP_NORTE!AB376)</f>
        <v>*</v>
      </c>
      <c r="I335" s="108" t="str">
        <f>IF(SP_NORTE!AC376="","*",SP_NORTE!AC376)</f>
        <v>*</v>
      </c>
      <c r="J335" s="109" t="str">
        <f>IF(SP_NORTE!AA376="","*",SP_NORTE!AA376)</f>
        <v>*</v>
      </c>
      <c r="K335" s="110" t="str">
        <f>IF(SP_NORTE!AD376="","*",SP_NORTE!AD376)</f>
        <v>*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 t="str">
        <f>IF(SP_NORTE!B378="","*",SP_NORTE!B378)</f>
        <v>*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 t="str">
        <f>IF(SP_NORTE!B379="","*",SP_NORTE!B379)</f>
        <v>*</v>
      </c>
      <c r="D338" s="107" t="str">
        <f>IF(SP_NORTE!D379="","*",SP_NORTE!D379)</f>
        <v>*</v>
      </c>
      <c r="E338" s="107" t="str">
        <f>IF(SP_NORTE!H379="","*",SP_NORTE!H379)</f>
        <v>-</v>
      </c>
      <c r="F338" s="113" t="str">
        <f>IF(SP_NORTE!M379="","*",SP_NORTE!M379)</f>
        <v>-</v>
      </c>
      <c r="G338" s="108" t="str">
        <f>IF(SP_NORTE!I379="","*",SP_NORTE!I379)</f>
        <v>-</v>
      </c>
      <c r="H338" s="108" t="str">
        <f>IF(SP_NORTE!AB379="","*",SP_NORTE!AB379)</f>
        <v>*</v>
      </c>
      <c r="I338" s="108" t="str">
        <f>IF(SP_NORTE!AC379="","*",SP_NORTE!AC379)</f>
        <v>*</v>
      </c>
      <c r="J338" s="109" t="str">
        <f>IF(SP_NORTE!AA379="","*",SP_NORTE!AA379)</f>
        <v>*</v>
      </c>
      <c r="K338" s="110" t="str">
        <f>IF(SP_NORTE!AD379="","*",SP_NORTE!AD379)</f>
        <v>*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ZBV</v>
      </c>
      <c r="F342" s="113" t="str">
        <f>IF(SP_NORTE!M383="","*",SP_NORTE!M383)</f>
        <v>ZQB-ZBV</v>
      </c>
      <c r="G342" s="108" t="str">
        <f>IF(SP_NORTE!I383="","*",SP_NORTE!I383)</f>
        <v>ZJY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2025-10-24T18:28:10Z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