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29" documentId="120_S{118792C3-22EF-5104-A093-F22BFE3913F3}" xr6:coauthVersionLast="47" xr6:coauthVersionMax="47" xr10:uidLastSave="{AD61BC98-553B-4F10-87C6-55DE6F1A889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" i="1" l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N22" i="1" a="1"/>
  <c r="N22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M28" i="1" a="1"/>
  <c r="M28" i="1"/>
  <c r="N28" i="1" a="1"/>
  <c r="N28" i="1"/>
  <c r="L25" i="15" s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M32" i="1" a="1"/>
  <c r="M32" i="1"/>
  <c r="N32" i="1" a="1"/>
  <c r="N32" i="1"/>
  <c r="L29" i="15" s="1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 s="1"/>
  <c r="BR88" i="1"/>
  <c r="BS88" i="1"/>
  <c r="BT88" i="1"/>
  <c r="A89" i="1"/>
  <c r="C89" i="1"/>
  <c r="M89" i="1" a="1"/>
  <c r="M89" i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M89" i="1"/>
  <c r="AO89" i="1"/>
  <c r="AP89" i="1"/>
  <c r="M90" i="10" s="1"/>
  <c r="AQ89" i="1"/>
  <c r="AY89" i="1"/>
  <c r="BB89" i="1"/>
  <c r="BC89" i="1" a="1"/>
  <c r="BC89" i="1" s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AP91" i="1"/>
  <c r="M92" i="10" s="1"/>
  <c r="AQ91" i="1"/>
  <c r="AY91" i="1"/>
  <c r="BC91" i="1" a="1"/>
  <c r="BC91" i="1" s="1"/>
  <c r="BE91" i="1" a="1"/>
  <c r="BE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AJ92" i="1"/>
  <c r="AK92" i="1"/>
  <c r="K93" i="10" s="1"/>
  <c r="AL92" i="1"/>
  <c r="AO92" i="1"/>
  <c r="AP92" i="1"/>
  <c r="M93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/>
  <c r="AM94" i="1" s="1"/>
  <c r="N94" i="1" a="1"/>
  <c r="N94" i="1" s="1"/>
  <c r="R94" i="1"/>
  <c r="S94" i="1" a="1"/>
  <c r="S94" i="1" s="1"/>
  <c r="T94" i="1" a="1"/>
  <c r="T94" i="1" s="1"/>
  <c r="U94" i="1" a="1"/>
  <c r="U94" i="1"/>
  <c r="AI94" i="1"/>
  <c r="BB94" i="1" s="1"/>
  <c r="AJ94" i="1"/>
  <c r="AK94" i="1"/>
  <c r="K95" i="10" s="1"/>
  <c r="AL94" i="1"/>
  <c r="AO94" i="1"/>
  <c r="AP94" i="1"/>
  <c r="M95" i="10" s="1"/>
  <c r="AQ94" i="1"/>
  <c r="AY94" i="1"/>
  <c r="BC94" i="1" a="1"/>
  <c r="BC94" i="1" s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/>
  <c r="L92" i="15" s="1"/>
  <c r="R95" i="1"/>
  <c r="S95" i="1" a="1"/>
  <c r="S95" i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/>
  <c r="AI97" i="1"/>
  <c r="BB97" i="1" s="1"/>
  <c r="AJ97" i="1"/>
  <c r="AK97" i="1"/>
  <c r="K98" i="10" s="1"/>
  <c r="AL97" i="1"/>
  <c r="AO97" i="1"/>
  <c r="AP97" i="1"/>
  <c r="M98" i="10" s="1"/>
  <c r="AQ97" i="1"/>
  <c r="AY97" i="1"/>
  <c r="BC97" i="1" a="1"/>
  <c r="BC97" i="1" s="1"/>
  <c r="BE97" i="1" a="1"/>
  <c r="BE97" i="1" s="1"/>
  <c r="BR97" i="1"/>
  <c r="BS97" i="1"/>
  <c r="BT97" i="1"/>
  <c r="A98" i="1"/>
  <c r="C98" i="1"/>
  <c r="M98" i="1" a="1"/>
  <c r="M98" i="1" s="1"/>
  <c r="AM98" i="1" s="1"/>
  <c r="N98" i="1" a="1"/>
  <c r="N98" i="1"/>
  <c r="L95" i="15" s="1"/>
  <c r="R98" i="1"/>
  <c r="S98" i="1" a="1"/>
  <c r="S98" i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C100" i="1" a="1"/>
  <c r="BC100" i="1" s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/>
  <c r="L98" i="15" s="1"/>
  <c r="R101" i="1"/>
  <c r="S101" i="1" a="1"/>
  <c r="S101" i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C103" i="1" a="1"/>
  <c r="BC103" i="1" s="1"/>
  <c r="BE103" i="1" a="1"/>
  <c r="BE103" i="1" s="1"/>
  <c r="BR103" i="1"/>
  <c r="BS103" i="1"/>
  <c r="BT103" i="1"/>
  <c r="A104" i="1"/>
  <c r="C104" i="1"/>
  <c r="M104" i="1" a="1"/>
  <c r="M104" i="1" s="1"/>
  <c r="N104" i="1" a="1"/>
  <c r="N104" i="1"/>
  <c r="R104" i="1"/>
  <c r="S104" i="1" a="1"/>
  <c r="S104" i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D104" i="1" a="1"/>
  <c r="BD104" i="1" s="1"/>
  <c r="BE104" i="1" a="1"/>
  <c r="BE104" i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AP105" i="1"/>
  <c r="M106" i="10" s="1"/>
  <c r="AQ105" i="1"/>
  <c r="AY105" i="1"/>
  <c r="BE105" i="1" a="1"/>
  <c r="BE105" i="1" s="1"/>
  <c r="BR105" i="1"/>
  <c r="BS105" i="1"/>
  <c r="BT105" i="1"/>
  <c r="A106" i="1"/>
  <c r="C106" i="1"/>
  <c r="M106" i="1" a="1"/>
  <c r="M106" i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/>
  <c r="L104" i="15" s="1"/>
  <c r="R107" i="1"/>
  <c r="S107" i="1" a="1"/>
  <c r="S107" i="1"/>
  <c r="T107" i="1" a="1"/>
  <c r="T107" i="1" s="1"/>
  <c r="U107" i="1" a="1"/>
  <c r="U107" i="1"/>
  <c r="AI107" i="1"/>
  <c r="AJ107" i="1"/>
  <c r="AK107" i="1"/>
  <c r="K108" i="10" s="1"/>
  <c r="AL107" i="1"/>
  <c r="AN107" i="1"/>
  <c r="AO107" i="1"/>
  <c r="AP107" i="1"/>
  <c r="M108" i="10" s="1"/>
  <c r="AQ107" i="1"/>
  <c r="AY107" i="1"/>
  <c r="BB107" i="1"/>
  <c r="BC107" i="1" a="1"/>
  <c r="BC107" i="1" s="1"/>
  <c r="BD107" i="1" a="1"/>
  <c r="BD107" i="1" s="1"/>
  <c r="BE107" i="1" a="1"/>
  <c r="BE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/>
  <c r="L107" i="15" s="1"/>
  <c r="R110" i="1"/>
  <c r="S110" i="1" a="1"/>
  <c r="S110" i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D110" i="1" a="1"/>
  <c r="BD110" i="1" s="1"/>
  <c r="BE110" i="1" a="1"/>
  <c r="BE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AP111" i="1"/>
  <c r="M112" i="10" s="1"/>
  <c r="AQ111" i="1"/>
  <c r="AY111" i="1"/>
  <c r="BE111" i="1" a="1"/>
  <c r="BE111" i="1" s="1"/>
  <c r="BR111" i="1"/>
  <c r="BS111" i="1"/>
  <c r="BT111" i="1"/>
  <c r="A112" i="1"/>
  <c r="C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/>
  <c r="L110" i="15" s="1"/>
  <c r="R113" i="1"/>
  <c r="S113" i="1" a="1"/>
  <c r="S113" i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D113" i="1" a="1"/>
  <c r="BD113" i="1" s="1"/>
  <c r="BE113" i="1" a="1"/>
  <c r="BE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AP114" i="1"/>
  <c r="M115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/>
  <c r="L113" i="15" s="1"/>
  <c r="R116" i="1"/>
  <c r="S116" i="1" a="1"/>
  <c r="S116" i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D116" i="1" a="1"/>
  <c r="BD116" i="1" s="1"/>
  <c r="BE116" i="1" a="1"/>
  <c r="BE116" i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AP117" i="1"/>
  <c r="M118" i="10" s="1"/>
  <c r="AQ117" i="1"/>
  <c r="AY117" i="1"/>
  <c r="BE117" i="1" a="1"/>
  <c r="BE117" i="1" s="1"/>
  <c r="BR117" i="1"/>
  <c r="BS117" i="1"/>
  <c r="BT117" i="1"/>
  <c r="A118" i="1"/>
  <c r="C118" i="1"/>
  <c r="M118" i="1" a="1"/>
  <c r="M118" i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/>
  <c r="R119" i="1"/>
  <c r="S119" i="1" a="1"/>
  <c r="S119" i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AP120" i="1"/>
  <c r="M121" i="10" s="1"/>
  <c r="AQ120" i="1"/>
  <c r="AY120" i="1"/>
  <c r="BE120" i="1" a="1"/>
  <c r="BE120" i="1" s="1"/>
  <c r="BR120" i="1"/>
  <c r="BS120" i="1"/>
  <c r="BT120" i="1"/>
  <c r="A121" i="1"/>
  <c r="C121" i="1"/>
  <c r="M121" i="1" a="1"/>
  <c r="M121" i="1" s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N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/>
  <c r="L11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23" i="10" s="1"/>
  <c r="AL122" i="1"/>
  <c r="AN122" i="1"/>
  <c r="AO122" i="1"/>
  <c r="AP122" i="1"/>
  <c r="M123" i="10" s="1"/>
  <c r="AQ122" i="1"/>
  <c r="AY122" i="1"/>
  <c r="BB122" i="1"/>
  <c r="BC122" i="1" a="1"/>
  <c r="BC122" i="1" s="1"/>
  <c r="BE122" i="1" a="1"/>
  <c r="BE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AJ123" i="1"/>
  <c r="AK123" i="1"/>
  <c r="K124" i="10" s="1"/>
  <c r="AL123" i="1"/>
  <c r="AO123" i="1"/>
  <c r="AP123" i="1"/>
  <c r="M124" i="10" s="1"/>
  <c r="AQ123" i="1"/>
  <c r="AY123" i="1"/>
  <c r="BB123" i="1"/>
  <c r="BR123" i="1"/>
  <c r="BS123" i="1"/>
  <c r="BT123" i="1"/>
  <c r="A124" i="1"/>
  <c r="C124" i="1"/>
  <c r="M124" i="1" a="1"/>
  <c r="M124" i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AJ125" i="1"/>
  <c r="AK125" i="1"/>
  <c r="K126" i="10" s="1"/>
  <c r="AL125" i="1"/>
  <c r="AO125" i="1"/>
  <c r="AP125" i="1"/>
  <c r="M126" i="10" s="1"/>
  <c r="AQ125" i="1"/>
  <c r="AY125" i="1"/>
  <c r="BB125" i="1"/>
  <c r="BD125" i="1" a="1"/>
  <c r="BD125" i="1" s="1"/>
  <c r="BE125" i="1" a="1"/>
  <c r="BE125" i="1" s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/>
  <c r="U126" i="1" a="1"/>
  <c r="U126" i="1" s="1"/>
  <c r="AI126" i="1"/>
  <c r="AJ126" i="1"/>
  <c r="AK126" i="1"/>
  <c r="K127" i="10" s="1"/>
  <c r="AL126" i="1"/>
  <c r="AO126" i="1"/>
  <c r="AP126" i="1"/>
  <c r="M127" i="10" s="1"/>
  <c r="AQ126" i="1"/>
  <c r="AY126" i="1"/>
  <c r="BB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6" i="15" s="1"/>
  <c r="R129" i="1"/>
  <c r="S129" i="1" a="1"/>
  <c r="S129" i="1" s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D135" i="1" a="1"/>
  <c r="BD135" i="1" s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L13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M145" i="1" a="1"/>
  <c r="M145" i="1" s="1"/>
  <c r="N145" i="1" a="1"/>
  <c r="N145" i="1"/>
  <c r="R145" i="1"/>
  <c r="S145" i="1" a="1"/>
  <c r="S145" i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AP145" i="1"/>
  <c r="M146" i="10" s="1"/>
  <c r="AQ145" i="1"/>
  <c r="AY145" i="1"/>
  <c r="BE145" i="1" a="1"/>
  <c r="BE145" i="1" s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AP147" i="1"/>
  <c r="M148" i="10" s="1"/>
  <c r="AQ147" i="1"/>
  <c r="AY147" i="1"/>
  <c r="BD147" i="1" a="1"/>
  <c r="BD147" i="1" s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34" i="1" l="1" a="1"/>
  <c r="BC134" i="1" s="1"/>
  <c r="BD132" i="1" a="1"/>
  <c r="BD132" i="1" s="1"/>
  <c r="BC131" i="1" a="1"/>
  <c r="BC131" i="1" s="1"/>
  <c r="BC128" i="1" a="1"/>
  <c r="BC128" i="1" s="1"/>
  <c r="BD126" i="1" a="1"/>
  <c r="BD126" i="1" s="1"/>
  <c r="BD123" i="1" a="1"/>
  <c r="BD123" i="1" s="1"/>
  <c r="L122" i="15"/>
  <c r="AN125" i="1"/>
  <c r="BE134" i="1" a="1"/>
  <c r="BE134" i="1" s="1"/>
  <c r="BE131" i="1" a="1"/>
  <c r="BE131" i="1" s="1"/>
  <c r="BE128" i="1" a="1"/>
  <c r="BE128" i="1" s="1"/>
  <c r="BD122" i="1" a="1"/>
  <c r="BD122" i="1" s="1"/>
  <c r="BD129" i="1" a="1"/>
  <c r="BD129" i="1" s="1"/>
  <c r="BD142" i="1" a="1"/>
  <c r="BD142" i="1" s="1"/>
  <c r="BC140" i="1" a="1"/>
  <c r="BC140" i="1" s="1"/>
  <c r="BC137" i="1" a="1"/>
  <c r="BC137" i="1" s="1"/>
  <c r="BE142" i="1" a="1"/>
  <c r="BE142" i="1" s="1"/>
  <c r="BE140" i="1" a="1"/>
  <c r="BE140" i="1" s="1"/>
  <c r="BE137" i="1" a="1"/>
  <c r="BE137" i="1" s="1"/>
  <c r="BD144" i="1" a="1"/>
  <c r="BD144" i="1" s="1"/>
  <c r="BD138" i="1" a="1"/>
  <c r="BD138" i="1" s="1"/>
  <c r="AN773" i="1"/>
  <c r="BD210" i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<sst xmlns="http://schemas.openxmlformats.org/spreadsheetml/2006/main" count="2778" uniqueCount="1068">
  <si>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</si>
  <si>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</si>
  <si>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</si>
  <si>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</si>
  <si>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</si>
  <si>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</si>
  <si>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</si>
  <si>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</si>
  <si>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</si>
  <si>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</si>
  <si>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</si>
  <si>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</si>
  <si>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</si>
  <si>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</si>
  <si>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</si>
  <si>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</si>
  <si>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</si>
  <si>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</si>
  <si>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</si>
  <si>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</si>
  <si>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</si>
  <si>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</si>
  <si>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</si>
  <si>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</si>
  <si>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</si>
  <si>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</si>
  <si>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</si>
  <si>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</si>
  <si>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</si>
  <si>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</si>
  <si>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</si>
  <si>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</si>
  <si>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</si>
  <si>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</si>
  <si>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</si>
  <si>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</si>
  <si>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</si>
  <si>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</si>
  <si>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</si>
  <si>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</si>
  <si>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</si>
  <si>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</si>
  <si>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</si>
  <si>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</si>
  <si>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</si>
  <si>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</si>
  <si>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</si>
  <si>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</si>
  <si>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</si>
  <si>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</si>
  <si>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</si>
  <si>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</si>
  <si>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</si>
  <si>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</si>
  <si>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</si>
  <si>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</si>
  <si>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</si>
  <si>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</si>
  <si>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</si>
  <si>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</si>
  <si>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</si>
  <si>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</si>
  <si>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</si>
  <si>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</si>
  <si>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</si>
  <si>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</si>
  <si>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</si>
  <si>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</si>
  <si>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</si>
  <si>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</si>
  <si>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</si>
  <si>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</si>
  <si>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</si>
  <si>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</si>
  <si>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</si>
  <si>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</si>
  <si>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</si>
  <si>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</si>
  <si>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</si>
  <si>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</si>
  <si>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</si>
  <si>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</si>
  <si>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</si>
  <si>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</si>
  <si>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</si>
  <si>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</si>
  <si>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</si>
  <si>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</si>
  <si>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</si>
  <si>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</si>
  <si>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</si>
  <si>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</si>
  <si>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</si>
  <si>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</si>
  <si>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</si>
  <si>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</si>
  <si>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</si>
  <si>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</si>
  <si>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</si>
  <si>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</si>
  <si>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</si>
  <si>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</si>
  <si>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</si>
  <si>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</si>
  <si>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</si>
  <si>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</si>
  <si>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</si>
  <si>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</si>
  <si>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</si>
  <si>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</si>
  <si>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</si>
  <si>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</si>
  <si>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</si>
  <si>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</si>
  <si>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</si>
  <si>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</si>
  <si>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</si>
  <si>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</si>
  <si>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</si>
  <si>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</si>
  <si>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</si>
  <si>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</si>
  <si>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</si>
  <si>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</si>
  <si>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</si>
  <si>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</si>
  <si>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</si>
  <si>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</si>
  <si>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</si>
  <si>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</si>
  <si>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</si>
  <si>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</si>
  <si>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</si>
  <si>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</si>
  <si>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</si>
  <si>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</si>
  <si>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</si>
  <si>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</si>
  <si>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</si>
  <si>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</si>
  <si>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</si>
  <si>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</si>
  <si>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</si>
  <si>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</si>
  <si>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</si>
  <si>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</si>
  <si>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</si>
  <si>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</si>
  <si>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</si>
  <si>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</si>
  <si>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</si>
  <si>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</si>
  <si>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</si>
  <si>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</si>
  <si>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</si>
  <si>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</si>
  <si>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</si>
  <si>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</si>
  <si>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</si>
  <si>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</si>
  <si>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</si>
  <si>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</si>
  <si>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</si>
  <si>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</si>
  <si>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</si>
  <si>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</si>
  <si>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</si>
  <si>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</si>
  <si>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</si>
  <si>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</si>
  <si>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</si>
  <si>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</si>
  <si>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</si>
  <si>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</si>
  <si>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</si>
  <si>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</si>
  <si>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</si>
  <si>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</si>
  <si>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</si>
  <si>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</si>
  <si>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</si>
  <si>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</si>
  <si>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</si>
  <si>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</si>
  <si>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</si>
  <si>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</si>
  <si>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</si>
  <si>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</si>
  <si>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</si>
  <si>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</si>
  <si>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</si>
  <si>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</si>
  <si>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</si>
  <si>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</si>
  <si>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</si>
  <si>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</si>
  <si>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</si>
  <si>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</si>
  <si>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</si>
  <si>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</si>
  <si>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</si>
  <si>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</si>
  <si>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</si>
  <si>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</si>
  <si>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</si>
  <si>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</si>
  <si>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</si>
  <si>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</si>
  <si>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</si>
  <si>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</si>
  <si>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</si>
  <si>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</si>
  <si>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</si>
  <si>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</si>
  <si>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</si>
  <si>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</si>
  <si>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</si>
  <si>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</si>
  <si>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</si>
  <si>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</si>
  <si>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</si>
  <si>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</si>
  <si>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</si>
  <si>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</si>
  <si>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</si>
  <si>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</si>
  <si>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</si>
  <si>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</si>
  <si>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</si>
  <si>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</si>
  <si>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</si>
  <si>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</si>
  <si>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</si>
  <si>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</si>
  <si>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</si>
  <si>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</si>
  <si>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</si>
  <si>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</si>
  <si>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</si>
  <si>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</si>
  <si>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</si>
  <si>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</si>
  <si>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</si>
  <si>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</si>
  <si>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</si>
  <si>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</si>
  <si>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</si>
  <si>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</si>
  <si>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</si>
  <si>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</si>
  <si>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</si>
  <si>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</si>
  <si>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</si>
  <si>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</si>
  <si>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</si>
  <si>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</si>
  <si>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</si>
  <si>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</si>
  <si>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</si>
  <si>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</si>
  <si>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</si>
  <si>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</si>
  <si>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</si>
  <si>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</si>
  <si>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</si>
  <si>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</si>
  <si>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</si>
  <si>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</si>
  <si>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</si>
  <si>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</si>
  <si>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</si>
  <si>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</si>
  <si>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</si>
  <si>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</si>
  <si>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</si>
  <si>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</si>
  <si>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</si>
  <si>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</si>
  <si>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</si>
  <si>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</si>
  <si>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</si>
  <si>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</si>
  <si>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</si>
  <si>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</si>
  <si>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</si>
  <si>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</si>
  <si>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</si>
  <si>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</si>
  <si>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</si>
  <si>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</si>
  <si>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</si>
  <si>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</si>
  <si>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</si>
  <si>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</si>
  <si>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</si>
  <si>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</si>
  <si>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</si>
  <si>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</si>
  <si>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</si>
  <si>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</si>
  <si>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</si>
  <si>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</si>
  <si>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</si>
  <si>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</si>
  <si>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</si>
  <si>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</si>
  <si>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</si>
  <si>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</si>
  <si>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</si>
  <si>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</si>
  <si>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</si>
  <si>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</si>
  <si>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</si>
  <si>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</si>
  <si>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</si>
  <si>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</si>
  <si>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</si>
  <si>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</si>
  <si>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</si>
  <si>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</si>
  <si>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</si>
  <si>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</si>
  <si>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</si>
  <si>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</si>
  <si>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</si>
  <si>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</si>
  <si>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</si>
  <si>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</si>
  <si>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</si>
  <si>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</si>
  <si>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</si>
  <si>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</si>
  <si>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</si>
  <si>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</si>
  <si>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</si>
  <si>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</si>
  <si>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</si>
  <si>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</si>
  <si>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</si>
  <si>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</si>
  <si>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</si>
  <si>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</si>
  <si>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</si>
  <si>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</si>
  <si>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</si>
  <si>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</si>
  <si>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</si>
  <si>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</si>
  <si>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</si>
  <si>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</si>
  <si>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</si>
  <si>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</si>
  <si>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</si>
  <si>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</si>
  <si>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</si>
  <si>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</si>
  <si>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</si>
  <si>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</si>
  <si>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</si>
  <si>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</si>
  <si>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</si>
  <si>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</si>
  <si>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</si>
  <si>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</si>
  <si>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</si>
  <si>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</si>
  <si>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</si>
  <si>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</si>
  <si>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</si>
  <si>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</si>
  <si>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</si>
  <si>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</si>
  <si>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</si>
  <si>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</si>
  <si>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</si>
  <si>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</si>
  <si>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</si>
  <si>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</si>
  <si>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</si>
  <si>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</si>
  <si>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</si>
  <si>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</si>
  <si>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</si>
  <si>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</si>
  <si>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</si>
  <si>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</si>
  <si>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</si>
  <si>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</si>
  <si>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</si>
  <si>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</si>
  <si>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</si>
  <si>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</si>
  <si>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</si>
  <si>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</si>
  <si>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</si>
  <si>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</si>
  <si>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</si>
  <si>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</si>
  <si>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</si>
  <si>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</si>
  <si>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</si>
  <si>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</si>
  <si>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</si>
  <si>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</si>
  <si>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</si>
  <si>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</si>
  <si>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</si>
  <si>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</si>
  <si>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</si>
  <si>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</si>
  <si>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</si>
  <si>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</si>
  <si>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</si>
  <si>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</si>
  <si>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</si>
  <si>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</si>
  <si>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</si>
  <si>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</si>
  <si>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</si>
  <si>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</si>
  <si>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</si>
  <si>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</si>
  <si>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</si>
  <si>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</si>
  <si>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</si>
  <si>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</si>
  <si>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</si>
  <si>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</si>
  <si>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</si>
  <si>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</si>
  <si>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</si>
  <si>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</si>
  <si>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</si>
  <si>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</si>
  <si>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</si>
  <si>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</si>
  <si>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</si>
  <si>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</si>
  <si>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</si>
  <si>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</si>
  <si>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</si>
  <si>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</si>
  <si>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</si>
  <si>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</si>
  <si>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</si>
  <si>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</si>
  <si>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</si>
  <si>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</si>
  <si>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</si>
  <si>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</si>
  <si>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</si>
  <si>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</si>
  <si>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</si>
  <si>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</si>
  <si>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</si>
  <si>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</si>
  <si>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</si>
  <si>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</si>
  <si>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</si>
  <si>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</si>
  <si>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</si>
  <si>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</si>
  <si>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</si>
  <si>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</si>
  <si>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</si>
  <si>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</si>
  <si>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</si>
  <si>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</si>
  <si>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</si>
  <si>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</si>
  <si>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</si>
  <si>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</si>
  <si>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</si>
  <si>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</si>
  <si>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</si>
  <si>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</si>
  <si>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</si>
  <si>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</si>
  <si>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</si>
  <si>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</si>
  <si>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</si>
  <si>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</si>
  <si>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</si>
  <si>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</si>
  <si>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</si>
  <si>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</si>
  <si>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</si>
  <si>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</si>
  <si>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</si>
  <si>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</si>
  <si>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</si>
  <si>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</si>
  <si>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</si>
  <si>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</si>
  <si>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</si>
  <si>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</si>
  <si>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</si>
  <si>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</si>
  <si>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</si>
  <si>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</si>
  <si>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</si>
  <si>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</si>
  <si>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</si>
  <si>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</si>
  <si>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</si>
  <si>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</si>
  <si>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</si>
  <si>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</si>
  <si>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</si>
  <si>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</si>
  <si>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</si>
  <si>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</si>
  <si>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</si>
  <si>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</si>
  <si>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</si>
  <si>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</si>
  <si>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</si>
  <si>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</si>
  <si>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</si>
  <si>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</si>
  <si>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</si>
  <si>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</si>
  <si>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</si>
  <si>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</si>
  <si>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</si>
  <si>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</si>
  <si>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</si>
  <si>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</si>
  <si>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</si>
  <si>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</si>
  <si>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</si>
  <si>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</si>
  <si>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</si>
  <si>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</si>
  <si>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</si>
  <si>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</si>
  <si>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</si>
  <si>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</si>
  <si>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</si>
  <si>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</si>
  <si>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</si>
  <si>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</si>
  <si>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</si>
  <si>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</si>
  <si>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</si>
  <si>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</si>
  <si>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</si>
  <si>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</si>
  <si>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</si>
  <si>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</si>
  <si>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</si>
  <si>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</si>
  <si>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</si>
  <si>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</si>
  <si>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</si>
  <si>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</si>
  <si>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</si>
  <si>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</si>
  <si>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</si>
  <si>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</si>
  <si>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</si>
  <si>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</si>
  <si>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</si>
  <si>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</si>
  <si>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</si>
  <si>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</si>
  <si>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</si>
  <si>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</si>
  <si>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</si>
  <si>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</si>
  <si>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</si>
  <si>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</si>
  <si>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</si>
  <si>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</si>
  <si>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</si>
  <si>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</si>
  <si>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</si>
  <si>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</si>
  <si>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</si>
  <si>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</si>
  <si>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</si>
  <si>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</si>
  <si>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</si>
  <si>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</si>
  <si>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</si>
  <si>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</si>
  <si>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</si>
  <si>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</si>
  <si>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</si>
  <si>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</si>
  <si>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</si>
  <si>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</si>
  <si>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</si>
  <si>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</si>
  <si>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</si>
  <si>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</si>
  <si>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</si>
  <si>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</si>
  <si>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</si>
  <si>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</si>
  <si>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</si>
  <si>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</si>
  <si>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</si>
  <si>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</si>
  <si>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</si>
  <si>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</si>
  <si>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</si>
  <si>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</si>
  <si>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</si>
  <si>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</si>
  <si>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</si>
  <si>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</si>
  <si>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</si>
  <si>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</si>
  <si>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</si>
  <si>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</si>
  <si>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</si>
  <si>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</si>
  <si>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</si>
  <si>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</si>
  <si>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</si>
  <si>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</si>
  <si>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</si>
  <si>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</si>
  <si>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</si>
  <si>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</si>
  <si>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</si>
  <si>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</si>
  <si>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</si>
  <si>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</si>
  <si>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</si>
  <si>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</si>
  <si>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</si>
  <si>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</si>
  <si>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</si>
  <si>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</si>
  <si>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</si>
  <si>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</si>
  <si>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</si>
  <si>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</si>
  <si>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</si>
  <si>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</si>
  <si>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</si>
  <si>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</si>
  <si>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</si>
  <si>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</si>
  <si>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</si>
  <si>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</si>
  <si>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</si>
  <si>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</si>
  <si>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</si>
  <si>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</si>
  <si>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</si>
  <si>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</si>
  <si>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</si>
  <si>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</si>
  <si>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</si>
  <si>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</si>
  <si>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</si>
  <si>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</si>
  <si>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</si>
  <si>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</si>
  <si>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</si>
  <si>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</si>
  <si>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</si>
  <si>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</si>
  <si>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</si>
  <si>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</si>
  <si>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</si>
  <si>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</si>
  <si>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</si>
  <si>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</si>
  <si>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</si>
  <si>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</si>
  <si>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</si>
  <si>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</si>
  <si>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</si>
  <si>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</si>
  <si>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</si>
  <si>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</si>
  <si>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</si>
  <si>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</si>
  <si>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</si>
  <si>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</si>
  <si>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</si>
  <si>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</si>
  <si>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</si>
  <si>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</si>
  <si>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</si>
  <si>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</si>
  <si>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</si>
  <si>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</si>
  <si>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</si>
  <si>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</si>
  <si>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</si>
  <si>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</si>
  <si>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</si>
  <si>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</si>
  <si>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</si>
  <si>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</si>
  <si>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</si>
  <si>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</si>
  <si>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</si>
  <si>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</si>
  <si>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</si>
  <si>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</si>
  <si>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</si>
  <si>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</si>
  <si>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</si>
  <si>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</si>
  <si>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</si>
  <si>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</si>
  <si>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</si>
  <si>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</si>
  <si>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</si>
  <si>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</si>
  <si>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</si>
  <si>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</si>
  <si>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</si>
  <si>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</si>
  <si>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</si>
  <si>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</si>
  <si>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</si>
  <si>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</si>
  <si>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</si>
  <si>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</si>
  <si>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</si>
  <si>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</si>
  <si>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</si>
  <si>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</si>
  <si>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</si>
  <si>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</si>
  <si>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</si>
  <si>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</si>
  <si>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</si>
  <si>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</si>
  <si>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</si>
  <si>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</si>
  <si>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</si>
  <si>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</si>
  <si>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</si>
  <si>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</si>
  <si>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</si>
  <si>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</si>
  <si>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</si>
  <si>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</si>
  <si>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</si>
  <si>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</si>
  <si>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</si>
  <si>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</si>
  <si>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</si>
  <si>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</si>
  <si>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</si>
  <si>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</si>
  <si>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</si>
  <si>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</si>
  <si>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</si>
  <si>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</si>
  <si>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</si>
  <si>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</si>
  <si>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</si>
  <si>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</si>
  <si>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</si>
  <si>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</si>
  <si>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</si>
  <si>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</si>
  <si>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</si>
  <si>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</si>
  <si>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</si>
  <si>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</si>
  <si>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</si>
  <si>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</si>
  <si>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</si>
  <si>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</si>
  <si>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</si>
  <si>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</si>
  <si>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</si>
  <si>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</si>
  <si>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</si>
  <si>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</si>
  <si>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</si>
  <si>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</si>
  <si>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</si>
  <si>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</si>
  <si>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</si>
  <si>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</si>
  <si>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</si>
  <si>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</si>
  <si>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</si>
  <si>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</si>
  <si>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</si>
  <si>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</si>
  <si>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</si>
  <si>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</si>
  <si>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</si>
  <si>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</si>
  <si>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</si>
  <si>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</si>
  <si>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</si>
  <si>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</si>
  <si>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</si>
  <si>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</si>
  <si>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</si>
  <si>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</si>
  <si>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</si>
  <si>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</si>
  <si>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</si>
  <si>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</si>
  <si>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</si>
  <si>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</si>
  <si>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</si>
  <si>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</si>
  <si>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</si>
  <si>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</si>
  <si>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</si>
  <si>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</si>
  <si>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</si>
  <si>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</si>
  <si>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</si>
  <si>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</si>
  <si>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</si>
  <si>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</si>
  <si>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</si>
  <si>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</si>
  <si>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</si>
  <si>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</si>
  <si>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</si>
  <si>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</si>
  <si>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</si>
  <si>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</si>
  <si>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</si>
  <si>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</si>
  <si>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</si>
  <si>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</si>
  <si>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</si>
  <si>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</si>
  <si>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</si>
  <si>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</si>
  <si>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</si>
  <si>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</si>
  <si>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</si>
  <si>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</si>
  <si>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</si>
  <si>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</si>
  <si>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</si>
  <si>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</si>
  <si>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</si>
  <si>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</si>
  <si>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</si>
  <si>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</si>
  <si>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</si>
  <si>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</si>
  <si>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</si>
  <si>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</si>
  <si>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</si>
  <si>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</si>
  <si>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</si>
  <si>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</si>
  <si>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</si>
  <si>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</si>
  <si>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</si>
  <si>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</si>
  <si>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</si>
  <si>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</si>
  <si>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</si>
  <si>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</si>
  <si>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</si>
  <si>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</si>
  <si>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</si>
  <si>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</si>
  <si>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</si>
  <si>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</si>
  <si>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</si>
  <si>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</si>
  <si>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</si>
  <si>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</si>
  <si>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</si>
  <si>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</si>
  <si>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</si>
  <si>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</si>
  <si>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</si>
  <si>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</si>
  <si>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</si>
  <si>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</si>
  <si>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</si>
  <si>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</si>
  <si>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</si>
  <si>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</si>
  <si>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</si>
  <si>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</si>
  <si>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</si>
  <si>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</si>
  <si>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</si>
  <si>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</si>
  <si>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</si>
  <si>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</si>
  <si>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</si>
  <si>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</si>
  <si>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</si>
  <si>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</si>
  <si>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</si>
  <si>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</si>
  <si>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</si>
  <si>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</si>
  <si>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</si>
  <si>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</si>
  <si>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</si>
  <si>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</si>
  <si>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</si>
  <si>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</si>
  <si>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</si>
  <si>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</si>
  <si>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</si>
  <si>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</si>
  <si>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</si>
  <si>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</si>
  <si>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</si>
  <si>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</si>
  <si>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</si>
  <si>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</si>
  <si>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</si>
  <si>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</si>
  <si>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</si>
  <si>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</si>
  <si>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</si>
  <si>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</si>
  <si>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</si>
  <si>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</si>
  <si>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</si>
  <si>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</si>
  <si>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</si>
  <si>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</si>
  <si>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</si>
  <si>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</si>
  <si>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</si>
  <si>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</si>
  <si>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</si>
  <si>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</si>
  <si>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</si>
  <si>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</si>
  <si>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</si>
  <si>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</si>
  <si>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</si>
  <si>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</si>
  <si>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</si>
  <si>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</si>
  <si>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</si>
  <si>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</si>
  <si>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</si>
  <si>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</si>
  <si>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</si>
  <si>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</si>
  <si>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</si>
  <si>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</si>
  <si>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</si>
  <si>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</si>
  <si>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</si>
  <si>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</si>
  <si>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</si>
  <si>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</si>
  <si>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</si>
  <si>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</si>
  <si>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</si>
  <si>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</si>
  <si>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</si>
  <si>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</si>
  <si>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</si>
  <si>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</si>
  <si>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</si>
  <si>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</si>
  <si>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</si>
  <si>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</si>
  <si>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</si>
  <si>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</si>
  <si>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</si>
  <si>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</si>
  <si>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</si>
  <si>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</si>
  <si>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</si>
  <si>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</si>
  <si>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</si>
  <si>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</si>
  <si>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</si>
  <si>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</si>
  <si>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</si>
  <si>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</si>
  <si>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</si>
  <si>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</si>
  <si>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</si>
  <si>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</si>
  <si>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</si>
  <si>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</si>
  <si>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</si>
  <si>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</si>
  <si>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</si>
  <si>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</si>
  <si>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</si>
  <si>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</si>
  <si>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</si>
  <si>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</si>
  <si>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</si>
  <si>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</si>
  <si>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</si>
  <si>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</si>
  <si>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</si>
  <si>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</si>
  <si>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</si>
  <si>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</si>
  <si>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>ZCZ-ZRU</t>
  </si>
  <si>
    <t xml:space="preserve">Douglas </t>
  </si>
  <si>
    <t>Previsão Tp pronta 09hrs</t>
  </si>
  <si>
    <t>Carlos Eduardo</t>
  </si>
  <si>
    <t xml:space="preserve">Descarga de pedra </t>
  </si>
  <si>
    <t xml:space="preserve">2 Maq. Escala </t>
  </si>
  <si>
    <t>CArlos Eduardo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</si>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</sst>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1" headerRowBorderDxfId="179" tableBorderDxfId="180" totalsRowBorderDxfId="178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77"/>
    <tableColumn id="4" xr3:uid="{062C67FE-0D06-4582-BA9C-B087681F34EC}" name="SUB" dataDxfId="176"/>
    <tableColumn id="5" xr3:uid="{1DF130D1-4D15-4DFF-8266-F1B81CAA897E}" name="KM Inicio" dataDxfId="175"/>
    <tableColumn id="6" xr3:uid="{A344A0E9-F964-4FE5-9EB0-2661309404E9}" name="KM Fim" dataDxfId="174"/>
    <tableColumn id="7" xr3:uid="{B0ED4DF3-274E-46B6-A2D1-0985F47224C1}" name="Trecho" dataDxfId="173"/>
    <tableColumn id="8" xr3:uid="{1DE44FFC-B2F5-4DE5-A7E5-915DA69A16F8}" name="SB" dataDxfId="172"/>
    <tableColumn id="9" xr3:uid="{7841069B-E29E-4A5E-B561-931B24D14782}" name="NOME SUB" dataDxfId="171"/>
    <tableColumn id="10" xr3:uid="{01B251F8-5EA1-4C87-81E3-9BD14100B544}" name="Trecho Coordenação" dataDxfId="17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69"/>
    <tableColumn id="8" xr3:uid="{98E82858-1ECA-4DB3-8AE4-BBB972FC487D}" name="CORRELAT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G1" activePane="topRight" state="frozen"/>
      <selection pane="topRight" activeCell="P8" sqref="P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8" t="s">
        <v>897</v>
      </c>
      <c r="C1" s="219"/>
      <c r="D1" s="219"/>
      <c r="E1" s="3"/>
      <c r="F1" s="218" t="s">
        <v>898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899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900</v>
      </c>
      <c r="BI1" s="231"/>
      <c r="BJ1" s="231"/>
      <c r="BK1" s="232"/>
      <c r="BL1" s="5"/>
      <c r="BM1" s="222" t="s">
        <v>901</v>
      </c>
      <c r="BN1" s="223"/>
      <c r="BO1" s="223"/>
      <c r="BP1" s="223"/>
      <c r="BQ1" s="223"/>
      <c r="BR1" s="223"/>
      <c r="BS1" s="22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25" t="s">
        <v>902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905</v>
      </c>
      <c r="AT2" s="226"/>
      <c r="AU2" s="226"/>
      <c r="AV2" s="226"/>
      <c r="AW2" s="226"/>
      <c r="AX2" s="226"/>
      <c r="AY2" s="229"/>
      <c r="AZ2" s="6"/>
      <c r="BA2" s="211" t="s">
        <v>906</v>
      </c>
      <c r="BB2" s="215"/>
      <c r="BC2" s="225" t="s">
        <v>903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211" t="s">
        <v>907</v>
      </c>
      <c r="AJ3" s="215"/>
      <c r="AK3" s="211" t="s">
        <v>908</v>
      </c>
      <c r="AL3" s="212"/>
      <c r="AM3" s="213"/>
      <c r="AN3" s="214"/>
      <c r="AO3" s="212"/>
      <c r="AP3" s="212"/>
      <c r="AQ3" s="215"/>
      <c r="AR3" s="63"/>
      <c r="AS3" s="216" t="s">
        <v>914</v>
      </c>
      <c r="AT3" s="217"/>
      <c r="AU3" s="216" t="s">
        <v>915</v>
      </c>
      <c r="AV3" s="217"/>
      <c r="AW3" s="216" t="s">
        <v>916</v>
      </c>
      <c r="AX3" s="217"/>
      <c r="AY3" s="63" t="s">
        <v>917</v>
      </c>
      <c r="AZ3" s="63"/>
      <c r="BA3" s="239"/>
      <c r="BB3" s="240"/>
      <c r="BC3" s="211" t="s">
        <v>910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918</v>
      </c>
      <c r="BN3" s="223"/>
      <c r="BO3" s="223"/>
      <c r="BP3" s="224"/>
      <c r="BQ3" s="222" t="s">
        <v>703</v>
      </c>
      <c r="BR3" s="223"/>
      <c r="BS3" s="22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57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IF(D8="","*",IFERROR(IF(ISODD(COUNT(AS8:AX1002)),"ERRO",SUM((AT8-AS8),(AV8-AU8),(AX8-AW8))),"ERRO"))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57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57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57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57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57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1006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1007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57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/>
      <c r="AS16" s="111"/>
      <c r="AT16" s="111"/>
      <c r="AU16" s="139"/>
      <c r="AV16" s="139"/>
      <c r="AW16" s="14"/>
      <c r="AX16" s="14"/>
      <c r="AY16" s="186">
        <f t="shared" si="7"/>
        <v>0</v>
      </c>
      <c r="AZ16" s="157"/>
      <c r="BA16" s="112"/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/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57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/>
      <c r="AS17" s="111"/>
      <c r="AT17" s="111"/>
      <c r="AU17" s="139"/>
      <c r="AV17" s="139"/>
      <c r="AW17" s="14"/>
      <c r="AX17" s="14"/>
      <c r="AY17" s="186">
        <f t="shared" si="7"/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/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1008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1009</v>
      </c>
      <c r="W18" s="108" t="s">
        <v>996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57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1010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JOVÂNIO (TP-850)46055</v>
      </c>
      <c r="B20" s="105">
        <v>46055</v>
      </c>
      <c r="C20" s="138">
        <f>IF(BS_CONTROLE[[#This Row],[DATA]]="","",WEEKNUM(BS_CONTROLE[[#This Row],[DATA]]))</f>
        <v>6</v>
      </c>
      <c r="D20" s="188" t="s">
        <v>856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57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57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1011</v>
      </c>
      <c r="W21" s="108" t="s">
        <v>1012</v>
      </c>
      <c r="X21" s="107" t="s">
        <v>382</v>
      </c>
      <c r="Y21" s="132"/>
      <c r="Z21" s="107"/>
      <c r="AA21" s="191" t="s">
        <v>1013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2" s="257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1014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ZTO-ZDZ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/>
      <c r="AS22" s="111"/>
      <c r="AT22" s="111"/>
      <c r="AU22" s="139"/>
      <c r="AV22" s="139"/>
      <c r="AW22" s="14"/>
      <c r="AX22" s="14"/>
      <c r="AY22" s="186">
        <f t="shared" si="7"/>
        <v>0</v>
      </c>
      <c r="AZ22" s="157"/>
      <c r="BA22" s="112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/>
      <c r="BI22" s="17"/>
      <c r="BJ22" s="17"/>
      <c r="BK22" s="18"/>
      <c r="BL22" s="16"/>
      <c r="BM22" s="133"/>
      <c r="BN22" s="133"/>
      <c r="BO22" s="133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1015</v>
      </c>
      <c r="I23" s="154" t="s">
        <v>1015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1016</v>
      </c>
      <c r="W23" s="108" t="s">
        <v>1017</v>
      </c>
      <c r="X23" s="107" t="s">
        <v>382</v>
      </c>
      <c r="Y23" s="132"/>
      <c r="Z23" s="107"/>
      <c r="AA23" s="108" t="s">
        <v>1018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1019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 t="shared" si="7"/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1020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1021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/>
      </c>
      <c r="B28" s="105"/>
      <c r="C28" s="138" t="str">
        <f>IF(BS_CONTROLE[[#This Row],[DATA]]="","",WEEKNUM(BS_CONTROLE[[#This Row],[DATA]]))</f>
        <v/>
      </c>
      <c r="D28" s="107"/>
      <c r="E28" s="138" t="str">
        <f>IF(BS_CONTROLE[[#This Row],[DATA]]="","",WEEKNUM(BS_CONTROLE[[#This Row],[DATA]]))</f>
        <v/>
      </c>
      <c r="F28" s="129"/>
      <c r="G28" s="146" t="str">
        <f>IF(D28="","*",VLOOKUP(F28,BS_ATIVIDADE[],3,FALSE))</f>
        <v>*</v>
      </c>
      <c r="H28" s="109"/>
      <c r="I28" s="109"/>
      <c r="J28" s="108"/>
      <c r="K28" s="108"/>
      <c r="L28" s="108"/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9"/>
      <c r="P28" s="109"/>
      <c r="Q28" s="108"/>
      <c r="R28" s="10">
        <f>IFERROR(_xlfn.XLOOKUP(F28, BS_ATIVIDADE[ATIVIDADE],BS_ATIVIDADE[UNIDADE] ), "*")</f>
        <v>0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8"/>
      <c r="W28" s="155"/>
      <c r="X28" s="107"/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8" t="str">
        <f>IF(BS_CONTROLE[[#This Row],[Entre - Estações]]=0, "-", BS_CONTROLE[[#This Row],[Entre - Estações]])</f>
        <v>-</v>
      </c>
      <c r="AN28" s="108" t="str">
        <f>IF(BS_CONTROLE[[#This Row],[SB]]=0, "-", BS_CONTROLE[[#This Row],[SB]])</f>
        <v>-</v>
      </c>
      <c r="AO28" s="108" t="str">
        <f>IF(BS_CONTROLE[[#This Row],[SUB]]=0, "-", BS_CONTROLE[[#This Row],[SUB]])</f>
        <v>-</v>
      </c>
      <c r="AP28" s="108">
        <f>BS_CONTROLE[[#This Row],[KM - Inicio]]</f>
        <v>0</v>
      </c>
      <c r="AQ28" s="108">
        <f>BS_CONTROLE[[#This Row],[KM - Inicio]]</f>
        <v>0</v>
      </c>
      <c r="AR28" s="111"/>
      <c r="AS28" s="111"/>
      <c r="AT28" s="111"/>
      <c r="AU28" s="139"/>
      <c r="AV28" s="139"/>
      <c r="AW28" s="14"/>
      <c r="AX28" s="14"/>
      <c r="AY28" s="186" t="str">
        <f t="shared" si="7"/>
        <v>*</v>
      </c>
      <c r="AZ28" s="157"/>
      <c r="BA28" s="112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38" t="str">
        <f>IF(BS_CONTROLE[[#This Row],[DATA]]="","",WEEKNUM(BS_CONTROLE[[#This Row],[DATA]]))</f>
        <v/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38" t="str">
        <f>IF(BS_CONTROLE[[#This Row],[DATA]]="","",WEEKNUM(BS_CONTROLE[[#This Row],[DATA]]))</f>
        <v/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38" t="str">
        <f>IF(BS_CONTROLE[[#This Row],[DATA]]="","",WEEKNUM(BS_CONTROLE[[#This Row],[DATA]]))</f>
        <v/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" name="Range1_1_6_5_1_1"/>
    <protectedRange sqref="AD17:AE20" name="Range1_1_7_35_1_3_1_1"/>
    <protectedRange sqref="AF17:AF20" name="Range1_1_8_28_3_1_1"/>
    <protectedRange sqref="AA17:AC20 AB13:AC15" name="Range1_1_7_35_1_2_2_1_1"/>
    <protectedRange sqref="W24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25:Z1000">
    <cfRule type="cellIs" dxfId="167" priority="54097" operator="equal">
      <formula>"OPORTUNIDADE"</formula>
    </cfRule>
  </conditionalFormatting>
  <conditionalFormatting sqref="Y6:Z7 Y25:Z1000">
    <cfRule type="cellIs" dxfId="166" priority="11683" operator="equal">
      <formula>"NÃO"</formula>
    </cfRule>
    <cfRule type="cellIs" dxfId="165" priority="11684" operator="equal">
      <formula>"SIM"</formula>
    </cfRule>
  </conditionalFormatting>
  <conditionalFormatting sqref="AZ6:AZ1000">
    <cfRule type="expression" dxfId="164" priority="54139">
      <formula>#REF!=1</formula>
    </cfRule>
  </conditionalFormatting>
  <conditionalFormatting sqref="U6:U1000 AY6:AY1000 BE6:BE1000">
    <cfRule type="cellIs" dxfId="163" priority="54123" operator="equal">
      <formula>"ERRO"</formula>
    </cfRule>
  </conditionalFormatting>
  <conditionalFormatting sqref="BQ6:BQ1000">
    <cfRule type="cellIs" dxfId="162" priority="54118" operator="equal">
      <formula>"Produção e Intervalo"</formula>
    </cfRule>
    <cfRule type="cellIs" dxfId="161" priority="54119" operator="equal">
      <formula>"Aderente"</formula>
    </cfRule>
    <cfRule type="cellIs" dxfId="160" priority="54120" operator="equal">
      <formula>"Intervalo"</formula>
    </cfRule>
    <cfRule type="cellIs" dxfId="159" priority="54121" operator="equal">
      <formula>"Produção"</formula>
    </cfRule>
    <cfRule type="cellIs" dxfId="158" priority="54122" operator="equal">
      <formula>"ERRO"</formula>
    </cfRule>
  </conditionalFormatting>
  <conditionalFormatting sqref="BR6:BS1000">
    <cfRule type="cellIs" dxfId="157" priority="54100" operator="equal">
      <formula>"*"</formula>
    </cfRule>
    <cfRule type="cellIs" dxfId="156" priority="54101" operator="greaterThanOrEqual">
      <formula>1</formula>
    </cfRule>
    <cfRule type="cellIs" dxfId="155" priority="54102" operator="lessThan">
      <formula>1</formula>
    </cfRule>
  </conditionalFormatting>
  <conditionalFormatting sqref="BH6:BH1000">
    <cfRule type="iconSet" priority="60952">
      <iconSet showValue="0">
        <cfvo type="percent" val="0"/>
        <cfvo type="num" val="1"/>
        <cfvo type="num" val="1" gte="0"/>
      </iconSet>
    </cfRule>
    <cfRule type="iconSet" priority="60953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58">
      <iconSet showValue="0">
        <cfvo type="percent" val="0"/>
        <cfvo type="num" val="1"/>
        <cfvo type="num" val="1" gte="0"/>
      </iconSet>
    </cfRule>
  </conditionalFormatting>
  <conditionalFormatting sqref="BP6:BP7 BP22 BP24:BP1000 BP14:BP20 BP11:BP12">
    <cfRule type="iconSet" priority="60960">
      <iconSet showValue="0">
        <cfvo type="percent" val="0"/>
        <cfvo type="num" val="1"/>
        <cfvo type="num" val="1" gte="0"/>
      </iconSet>
    </cfRule>
  </conditionalFormatting>
  <conditionalFormatting sqref="BK6:BK7 BK24:BK1000 BK22 BK14:BK20 BK11:BK12">
    <cfRule type="iconSet" priority="60962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4" priority="16" operator="equal">
      <formula>"OPORTUNIDADE"</formula>
    </cfRule>
  </conditionalFormatting>
  <conditionalFormatting sqref="Y8:Z24">
    <cfRule type="cellIs" dxfId="153" priority="14" operator="equal">
      <formula>"NÃO"</formula>
    </cfRule>
    <cfRule type="cellIs" dxfId="152" priority="15" operator="equal">
      <formula>"SIM"</formula>
    </cfRule>
  </conditionalFormatting>
  <conditionalFormatting sqref="BK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1:J1048576 J2:J7 J25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1022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1023</v>
      </c>
      <c r="C4" s="166" t="s">
        <v>1024</v>
      </c>
      <c r="D4" s="166" t="s">
        <v>1025</v>
      </c>
      <c r="E4" s="166" t="s">
        <v>1026</v>
      </c>
      <c r="F4" s="166" t="s">
        <v>4</v>
      </c>
      <c r="G4" s="166" t="s">
        <v>1027</v>
      </c>
    </row>
    <row r="5" spans="2:7">
      <c r="B5" s="167" t="s">
        <v>1028</v>
      </c>
      <c r="C5" s="167">
        <v>257068</v>
      </c>
      <c r="D5" s="167" t="s">
        <v>1029</v>
      </c>
      <c r="E5" s="167" t="s">
        <v>1030</v>
      </c>
      <c r="F5" s="167" t="s">
        <v>1030</v>
      </c>
      <c r="G5" s="168">
        <v>46296</v>
      </c>
    </row>
    <row r="6" spans="2:7">
      <c r="B6" s="167" t="s">
        <v>1031</v>
      </c>
      <c r="C6" s="167" t="s">
        <v>554</v>
      </c>
      <c r="D6" s="167" t="s">
        <v>554</v>
      </c>
      <c r="E6" s="167" t="s">
        <v>554</v>
      </c>
      <c r="F6" s="167" t="s">
        <v>1032</v>
      </c>
      <c r="G6" s="168" t="s">
        <v>554</v>
      </c>
    </row>
    <row r="7" spans="2:7">
      <c r="B7" s="167" t="s">
        <v>1033</v>
      </c>
      <c r="C7" s="167">
        <v>257472</v>
      </c>
      <c r="D7" s="167" t="s">
        <v>1034</v>
      </c>
      <c r="E7" s="167" t="s">
        <v>1035</v>
      </c>
      <c r="F7" s="167" t="s">
        <v>1035</v>
      </c>
      <c r="G7" s="168">
        <v>45992</v>
      </c>
    </row>
    <row r="8" spans="2:7">
      <c r="B8" s="167" t="s">
        <v>1036</v>
      </c>
      <c r="C8" s="167">
        <v>260307</v>
      </c>
      <c r="D8" s="167" t="s">
        <v>1037</v>
      </c>
      <c r="E8" s="167" t="s">
        <v>1038</v>
      </c>
      <c r="F8" s="167" t="s">
        <v>1035</v>
      </c>
      <c r="G8" s="168">
        <v>46082</v>
      </c>
    </row>
    <row r="9" spans="2:7">
      <c r="B9" s="167" t="s">
        <v>1039</v>
      </c>
      <c r="C9" s="167">
        <v>333033</v>
      </c>
      <c r="D9" s="167" t="s">
        <v>1040</v>
      </c>
      <c r="E9" s="167" t="s">
        <v>1032</v>
      </c>
      <c r="F9" s="167" t="s">
        <v>1041</v>
      </c>
      <c r="G9" s="167" t="s">
        <v>554</v>
      </c>
    </row>
    <row r="10" spans="2:7">
      <c r="B10" s="167" t="s">
        <v>1042</v>
      </c>
      <c r="C10" s="167"/>
      <c r="D10" s="167"/>
      <c r="E10" s="167" t="s">
        <v>1032</v>
      </c>
      <c r="F10" s="167" t="s">
        <v>1041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1043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647</v>
      </c>
      <c r="D3" s="169" t="s">
        <v>1044</v>
      </c>
      <c r="E3" s="169" t="s">
        <v>1045</v>
      </c>
      <c r="F3" s="169" t="s">
        <v>1046</v>
      </c>
      <c r="G3" s="169" t="s">
        <v>1047</v>
      </c>
      <c r="H3" s="169" t="s">
        <v>1048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987</v>
      </c>
      <c r="Q1" s="248"/>
      <c r="R1" s="114"/>
      <c r="S1" s="87"/>
      <c r="T1" s="89"/>
      <c r="U1" s="249" t="s">
        <v>1049</v>
      </c>
      <c r="V1" s="249"/>
      <c r="W1" s="249"/>
    </row>
    <row r="2" spans="1:23" ht="15" customHeight="1">
      <c r="A2" s="90" t="s">
        <v>1050</v>
      </c>
      <c r="B2" s="90" t="s">
        <v>1051</v>
      </c>
      <c r="C2" s="90" t="s">
        <v>372</v>
      </c>
      <c r="D2" s="91" t="s">
        <v>939</v>
      </c>
      <c r="E2" s="91" t="s">
        <v>4</v>
      </c>
      <c r="F2" s="91" t="s">
        <v>1052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1053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JOVÂNIO (TP-850)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ZTO-ZDZ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*</v>
      </c>
      <c r="C25" s="150" t="str">
        <f>IF(SP_NORTE!Z28="","*",SP_NORTE!Z28)</f>
        <v>*</v>
      </c>
      <c r="D25" s="142" t="str">
        <f>IF(SP_NORTE!S28="","*",SP_NORTE!S28)</f>
        <v>-</v>
      </c>
      <c r="E25" s="142" t="str">
        <f>IF(SP_NORTE!T28="","*",SP_NORTE!T28)</f>
        <v>-</v>
      </c>
      <c r="F25" s="149" t="str">
        <f>IF(SP_NORTE!B28="","*",SP_NORTE!B28)</f>
        <v>*</v>
      </c>
      <c r="G25" s="149" t="str">
        <f>IF(SP_NORTE!D28="","*",SP_NORTE!D28)</f>
        <v>*</v>
      </c>
      <c r="H25" s="149" t="str">
        <f>IF(SP_NORTE!F28="","*",SP_NORTE!F28)</f>
        <v>*</v>
      </c>
      <c r="I25" s="149" t="str">
        <f>IF(SP_NORTE!H28="","*",SP_NORTE!H28)</f>
        <v>*</v>
      </c>
      <c r="J25" s="149" t="str">
        <f>IF(SP_NORTE!I28="","*",SP_NORTE!I28)</f>
        <v>*</v>
      </c>
      <c r="K25" s="142" t="str">
        <f>IF(SP_NORTE!M28="","*",SP_NORTE!M28)</f>
        <v>-</v>
      </c>
      <c r="L25" s="142" t="str">
        <f>IF(SP_NORTE!N28="","*",SP_NORTE!N28)</f>
        <v>-</v>
      </c>
      <c r="M25" s="143" t="str">
        <f>IF(SP_NORTE!J28="","*",SP_NORTE!J28)</f>
        <v>*</v>
      </c>
      <c r="N25" s="148" t="str">
        <f>IF(SP_NORTE!K28="","*",SP_NORTE!K28)</f>
        <v>*</v>
      </c>
      <c r="O25" s="148" t="str">
        <f>IF(SP_NORTE!L28="","*",SP_NORTE!L28)</f>
        <v>*</v>
      </c>
      <c r="P25" s="147" t="str">
        <f>IF(SP_NORTE!O28="","*",SP_NORTE!O28)</f>
        <v>*</v>
      </c>
      <c r="Q25" s="147" t="str">
        <f>IF(SP_NORTE!P28="","*",SP_NORTE!P28)</f>
        <v>*</v>
      </c>
      <c r="R25" s="149" t="str">
        <f>IF(SP_NORTE!Q28="","*",CONCATENATE(SP_NORTE!Q28," ",SP_NORTE!R28))</f>
        <v>*</v>
      </c>
      <c r="S25" s="149" t="str">
        <f>IF(SP_NORTE!V28="","*",SP_NORTE!V28)</f>
        <v>*</v>
      </c>
      <c r="T25" s="149" t="str">
        <f>IF(SP_NORTE!W28="","*",SP_NORTE!W28)</f>
        <v>*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1054</v>
      </c>
      <c r="D5" s="251"/>
      <c r="E5" s="251"/>
      <c r="F5" s="251"/>
      <c r="G5" s="251"/>
      <c r="H5" s="251"/>
      <c r="I5" s="251"/>
      <c r="J5" s="252"/>
      <c r="K5" s="253" t="s">
        <v>1055</v>
      </c>
      <c r="L5" s="254"/>
      <c r="M5" s="254"/>
      <c r="N5" s="254"/>
      <c r="O5" s="255" t="s">
        <v>1056</v>
      </c>
      <c r="P5" s="256"/>
    </row>
    <row r="6" spans="1:16" s="77" customFormat="1" ht="15" customHeight="1">
      <c r="A6" s="69" t="s">
        <v>1052</v>
      </c>
      <c r="B6" s="78" t="s">
        <v>1051</v>
      </c>
      <c r="C6" s="79" t="s">
        <v>939</v>
      </c>
      <c r="D6" s="80" t="s">
        <v>940</v>
      </c>
      <c r="E6" s="79" t="s">
        <v>1057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1058</v>
      </c>
      <c r="M6" s="83" t="s">
        <v>572</v>
      </c>
      <c r="N6" s="84" t="s">
        <v>934</v>
      </c>
      <c r="O6" s="162" t="s">
        <v>977</v>
      </c>
      <c r="P6" s="136" t="s">
        <v>1059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JOVÂNIO (TP-850)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 t="str">
        <f>IF(SP_NORTE!BH22="","*",SP_NORTE!BH22)</f>
        <v>*</v>
      </c>
      <c r="P23" s="151" t="str">
        <f>IF($A$2=1,IF(SP_NORTE!BJ22="","*",SP_NORTE!BJ22),IF(SP_NORTE!BK22="","*",SP_NORTE!BK22))</f>
        <v>*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*</v>
      </c>
      <c r="C29" s="86" t="str">
        <f>IF(SP_NORTE!S28="","*",SP_NORTE!S28)</f>
        <v>-</v>
      </c>
      <c r="D29" s="86" t="str">
        <f>IF(SP_NORTE!T28="","*",SP_NORTE!T28)</f>
        <v>-</v>
      </c>
      <c r="E29" s="86" t="str">
        <f>IF(SP_NORTE!D28="","*",SP_NORTE!D28)</f>
        <v>*</v>
      </c>
      <c r="F29" s="86" t="str">
        <f>IF(SP_NORTE!H28="","*",SP_NORTE!H28)</f>
        <v>*</v>
      </c>
      <c r="G29" s="86" t="str">
        <f>IF(SP_NORTE!M28="","*",SP_NORTE!M28)</f>
        <v>-</v>
      </c>
      <c r="H29" s="119" t="str">
        <f>IF(SP_NORTE!K28="","*",SP_NORTE!K28)</f>
        <v>*</v>
      </c>
      <c r="I29" s="116" t="str">
        <f>IF(SP_NORTE!O28="","*",SP_NORTE!O28)</f>
        <v>*</v>
      </c>
      <c r="J29" s="116" t="str">
        <f>IF(SP_NORTE!P28="","*",SP_NORTE!P28)</f>
        <v>*</v>
      </c>
      <c r="K29" s="86">
        <f>IF(SP_NORTE!AK28="","*",SP_NORTE!AK28)</f>
        <v>0</v>
      </c>
      <c r="L29" s="86" t="str">
        <f>IF(SP_NORTE!AM28="","*",SP_NORTE!AM28)</f>
        <v>-</v>
      </c>
      <c r="M29" s="86">
        <f>IF(SP_NORTE!AP28="","*",SP_NORTE!AP28)</f>
        <v>0</v>
      </c>
      <c r="N29" s="86" t="str">
        <f>IF(SP_NORTE!AM28="","*",SP_NORTE!AM28)</f>
        <v>-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*</v>
      </c>
      <c r="C31" s="86" t="str">
        <f>IF(SP_NORTE!S30="","*",SP_NORTE!S30)</f>
        <v>-</v>
      </c>
      <c r="D31" s="86" t="str">
        <f>IF(SP_NORTE!T30="","*",SP_NORTE!T30)</f>
        <v>-</v>
      </c>
      <c r="E31" s="86" t="str">
        <f>IF(SP_NORTE!D30="","*",SP_NORTE!D30)</f>
        <v>*</v>
      </c>
      <c r="F31" s="86" t="str">
        <f>IF(SP_NORTE!H30="","*",SP_NORTE!H30)</f>
        <v>*</v>
      </c>
      <c r="G31" s="86" t="str">
        <f>IF(SP_NORTE!M30="","*",SP_NORTE!M30)</f>
        <v>-</v>
      </c>
      <c r="H31" s="119" t="str">
        <f>IF(SP_NORTE!K30="","*",SP_NORTE!K30)</f>
        <v>*</v>
      </c>
      <c r="I31" s="116" t="str">
        <f>IF(SP_NORTE!O30="","*",SP_NORTE!O30)</f>
        <v>*</v>
      </c>
      <c r="J31" s="116" t="str">
        <f>IF(SP_NORTE!P30="","*",SP_NORTE!P30)</f>
        <v>*</v>
      </c>
      <c r="K31" s="86">
        <f>IF(SP_NORTE!AK30="","*",SP_NORTE!AK30)</f>
        <v>0</v>
      </c>
      <c r="L31" s="86" t="str">
        <f>IF(SP_NORTE!AM30="","*",SP_NORTE!AM30)</f>
        <v>-</v>
      </c>
      <c r="M31" s="86">
        <f>IF(SP_NORTE!AP30="","*",SP_NORTE!AP30)</f>
        <v>0</v>
      </c>
      <c r="N31" s="86" t="str">
        <f>IF(SP_NORTE!AM30="","*",SP_NORTE!AM30)</f>
        <v>-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*</v>
      </c>
      <c r="C32" s="86" t="str">
        <f>IF(SP_NORTE!S31="","*",SP_NORTE!S31)</f>
        <v>-</v>
      </c>
      <c r="D32" s="86" t="str">
        <f>IF(SP_NORTE!T31="","*",SP_NORTE!T31)</f>
        <v>-</v>
      </c>
      <c r="E32" s="86" t="str">
        <f>IF(SP_NORTE!D31="","*",SP_NORTE!D31)</f>
        <v>*</v>
      </c>
      <c r="F32" s="86" t="str">
        <f>IF(SP_NORTE!H31="","*",SP_NORTE!H31)</f>
        <v>*</v>
      </c>
      <c r="G32" s="86" t="str">
        <f>IF(SP_NORTE!M31="","*",SP_NORTE!M31)</f>
        <v>-</v>
      </c>
      <c r="H32" s="119" t="str">
        <f>IF(SP_NORTE!K31="","*",SP_NORTE!K31)</f>
        <v>*</v>
      </c>
      <c r="I32" s="116" t="str">
        <f>IF(SP_NORTE!O31="","*",SP_NORTE!O31)</f>
        <v>*</v>
      </c>
      <c r="J32" s="116" t="str">
        <f>IF(SP_NORTE!P31="","*",SP_NORTE!P31)</f>
        <v>*</v>
      </c>
      <c r="K32" s="86">
        <f>IF(SP_NORTE!AK31="","*",SP_NORTE!AK31)</f>
        <v>0</v>
      </c>
      <c r="L32" s="86" t="str">
        <f>IF(SP_NORTE!AM31="","*",SP_NORTE!AM31)</f>
        <v>-</v>
      </c>
      <c r="M32" s="86">
        <f>IF(SP_NORTE!AP31="","*",SP_NORTE!AP31)</f>
        <v>0</v>
      </c>
      <c r="N32" s="86" t="str">
        <f>IF(SP_NORTE!AM31="","*",SP_NORTE!AM31)</f>
        <v>-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*</v>
      </c>
      <c r="C33" s="86" t="str">
        <f>IF(SP_NORTE!S32="","*",SP_NORTE!S32)</f>
        <v>-</v>
      </c>
      <c r="D33" s="86" t="str">
        <f>IF(SP_NORTE!T32="","*",SP_NORTE!T32)</f>
        <v>-</v>
      </c>
      <c r="E33" s="86" t="str">
        <f>IF(SP_NORTE!D32="","*",SP_NORTE!D32)</f>
        <v>*</v>
      </c>
      <c r="F33" s="86" t="str">
        <f>IF(SP_NORTE!H32="","*",SP_NORTE!H32)</f>
        <v>*</v>
      </c>
      <c r="G33" s="86" t="str">
        <f>IF(SP_NORTE!M32="","*",SP_NORTE!M32)</f>
        <v>-</v>
      </c>
      <c r="H33" s="119" t="str">
        <f>IF(SP_NORTE!K32="","*",SP_NORTE!K32)</f>
        <v>*</v>
      </c>
      <c r="I33" s="116" t="str">
        <f>IF(SP_NORTE!O32="","*",SP_NORTE!O32)</f>
        <v>*</v>
      </c>
      <c r="J33" s="116" t="str">
        <f>IF(SP_NORTE!P32="","*",SP_NORTE!P32)</f>
        <v>*</v>
      </c>
      <c r="K33" s="86">
        <f>IF(SP_NORTE!AK32="","*",SP_NORTE!AK32)</f>
        <v>0</v>
      </c>
      <c r="L33" s="86" t="str">
        <f>IF(SP_NORTE!AM32="","*",SP_NORTE!AM32)</f>
        <v>-</v>
      </c>
      <c r="M33" s="86">
        <f>IF(SP_NORTE!AP32="","*",SP_NORTE!AP32)</f>
        <v>0</v>
      </c>
      <c r="N33" s="86" t="str">
        <f>IF(SP_NORTE!AM32="","*",SP_NORTE!AM32)</f>
        <v>-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1060</v>
      </c>
      <c r="C2" s="124" t="s">
        <v>924</v>
      </c>
      <c r="D2" s="79" t="s">
        <v>926</v>
      </c>
      <c r="E2" s="79" t="s">
        <v>1061</v>
      </c>
      <c r="F2" s="102" t="s">
        <v>1062</v>
      </c>
      <c r="G2" s="79" t="s">
        <v>1063</v>
      </c>
      <c r="H2" s="79" t="s">
        <v>1064</v>
      </c>
      <c r="I2" s="79" t="s">
        <v>1065</v>
      </c>
      <c r="J2" s="79" t="s">
        <v>1066</v>
      </c>
      <c r="K2" s="81" t="s">
        <v>1067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JOVÂNIO (TP-850)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*</v>
      </c>
      <c r="E25" s="97" t="str">
        <f>IF(SP_NORTE!H28="","*",SP_NORTE!H28)</f>
        <v>*</v>
      </c>
      <c r="F25" s="103" t="str">
        <f>IF(SP_NORTE!M28="","*",SP_NORTE!M28)</f>
        <v>-</v>
      </c>
      <c r="G25" s="98" t="str">
        <f>IF(SP_NORTE!I28="","*",SP_NORTE!I28)</f>
        <v>*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*</v>
      </c>
      <c r="E29" s="97" t="str">
        <f>IF(SP_NORTE!H32="","*",SP_NORTE!H32)</f>
        <v>*</v>
      </c>
      <c r="F29" s="103" t="str">
        <f>IF(SP_NORTE!M32="","*",SP_NORTE!M32)</f>
        <v>-</v>
      </c>
      <c r="G29" s="98" t="str">
        <f>IF(SP_NORTE!I32="","*",SP_NORTE!I32)</f>
        <v>*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2026-02-02T11:31:48Z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