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019" documentId="120_S{118792C3-22EF-5104-A093-F22BFE3913F3}" xr6:coauthVersionLast="47" xr6:coauthVersionMax="47" xr10:uidLastSave="{B8A4FF52-C0A0-47FE-B608-10C6E70AAC2F}"/>
  <bookViews>
    <workbookView xWindow="-60" yWindow="-60" windowWidth="15480" windowHeight="11640" firstSheet="4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72" i="1" l="1" a="1"/>
  <c r="N372" i="1" s="1"/>
  <c r="M372" i="1" a="1"/>
  <c r="M372" i="1" s="1"/>
  <c r="G372" i="1"/>
  <c r="M368" i="1" a="1"/>
  <c r="M368" i="1" s="1"/>
  <c r="G368" i="1"/>
  <c r="H369" i="1" a="1"/>
  <c r="H369" i="1" s="1"/>
  <c r="M369" i="1" a="1"/>
  <c r="M369" i="1" s="1"/>
  <c r="N369" i="1" a="1"/>
  <c r="N369" i="1" s="1"/>
  <c r="M370" i="1" a="1"/>
  <c r="M370" i="1" s="1"/>
  <c r="N370" i="1" a="1"/>
  <c r="N370" i="1" s="1"/>
  <c r="G369" i="1"/>
  <c r="N367" i="1" a="1"/>
  <c r="N367" i="1" s="1"/>
  <c r="M367" i="1" a="1"/>
  <c r="M367" i="1" s="1"/>
  <c r="H367" i="1" a="1"/>
  <c r="H367" i="1" s="1"/>
  <c r="G367" i="1"/>
  <c r="N366" i="1" a="1"/>
  <c r="N366" i="1" s="1"/>
  <c r="M366" i="1" a="1"/>
  <c r="M366" i="1" s="1"/>
  <c r="G366" i="1"/>
  <c r="N365" i="1" a="1"/>
  <c r="N365" i="1" s="1"/>
  <c r="M365" i="1" a="1"/>
  <c r="M365" i="1" s="1"/>
  <c r="G365" i="1"/>
  <c r="N364" i="1" a="1"/>
  <c r="N364" i="1" s="1"/>
  <c r="M364" i="1" a="1"/>
  <c r="M364" i="1" s="1"/>
  <c r="G364" i="1"/>
  <c r="N361" i="1" a="1"/>
  <c r="N361" i="1" s="1"/>
  <c r="M361" i="1" a="1"/>
  <c r="M361" i="1" s="1"/>
  <c r="N360" i="1" a="1"/>
  <c r="N360" i="1" s="1"/>
  <c r="M360" i="1" a="1"/>
  <c r="M360" i="1" s="1"/>
  <c r="U332" i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 s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AQ310" i="1"/>
  <c r="BB310" i="1"/>
  <c r="BR310" i="1"/>
  <c r="BS310" i="1"/>
  <c r="BT17" i="1"/>
  <c r="A1001" i="1"/>
  <c r="C1001" i="1"/>
  <c r="G1001" i="1"/>
  <c r="R1001" i="1"/>
  <c r="S1001" i="1" a="1"/>
  <c r="S1001" i="1" s="1"/>
  <c r="T1001" i="1" a="1"/>
  <c r="T1001" i="1" s="1"/>
  <c r="U1001" i="1" a="1"/>
  <c r="U1001" i="1" s="1"/>
  <c r="AI1001" i="1"/>
  <c r="AJ1001" i="1"/>
  <c r="AK1001" i="1"/>
  <c r="AL1001" i="1"/>
  <c r="AM1001" i="1"/>
  <c r="AN1001" i="1"/>
  <c r="AO1001" i="1"/>
  <c r="BE1001" i="1" s="1" a="1"/>
  <c r="BE1001" i="1" s="1"/>
  <c r="AP1001" i="1"/>
  <c r="AQ1001" i="1"/>
  <c r="BB1001" i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 s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AQ22" i="1"/>
  <c r="BB22" i="1"/>
  <c r="BR22" i="1"/>
  <c r="BS22" i="1"/>
  <c r="BT20" i="1"/>
  <c r="A34" i="1"/>
  <c r="C34" i="1"/>
  <c r="G34" i="1"/>
  <c r="R34" i="1"/>
  <c r="S34" i="1" a="1"/>
  <c r="S34" i="1" s="1"/>
  <c r="T34" i="1" a="1"/>
  <c r="T34" i="1" s="1"/>
  <c r="U34" i="1" a="1"/>
  <c r="U34" i="1" s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K357" i="15"/>
  <c r="L357" i="15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K358" i="15"/>
  <c r="L358" i="15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K359" i="15"/>
  <c r="L359" i="15"/>
  <c r="R362" i="1"/>
  <c r="D359" i="15"/>
  <c r="E359" i="15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K361" i="15"/>
  <c r="L361" i="15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K362" i="15"/>
  <c r="L362" i="15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K363" i="15"/>
  <c r="L363" i="15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K364" i="15"/>
  <c r="L364" i="15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K365" i="15"/>
  <c r="L365" i="15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K366" i="15"/>
  <c r="L366" i="15"/>
  <c r="R369" i="1"/>
  <c r="R366" i="15" s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K367" i="15"/>
  <c r="L367" i="15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K369" i="15"/>
  <c r="L369" i="15"/>
  <c r="R372" i="1"/>
  <c r="R369" i="15" s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C1001" i="1" l="1" a="1"/>
  <c r="BC1001" i="1" s="1"/>
  <c r="BD1001" i="1" a="1"/>
  <c r="BD1001" i="1" s="1"/>
  <c r="BC22" i="1" a="1"/>
  <c r="BC22" i="1" s="1"/>
  <c r="BD22" i="1" a="1"/>
  <c r="BD22" i="1" s="1"/>
  <c r="BC310" i="1" a="1"/>
  <c r="BC310" i="1" s="1"/>
  <c r="BD310" i="1" a="1"/>
  <c r="BD310" i="1" s="1"/>
  <c r="BQ324" i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<sst xmlns="http://schemas.openxmlformats.org/spreadsheetml/2006/main" count="7706" uniqueCount="1573">
  <si>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</si>
  <si>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</si>
  <si>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</si>
  <si>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</si>
  <si>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</si>
  <si>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</si>
  <si>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</si>
  <si>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</si>
  <si>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</si>
  <si>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</si>
  <si>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</si>
  <si>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</si>
  <si>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</si>
  <si>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</si>
  <si>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</si>
  <si>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</si>
  <si>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</si>
  <si>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</si>
  <si>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</si>
  <si>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</si>
  <si>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</si>
  <si>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</si>
  <si>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</si>
  <si>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</si>
  <si>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</si>
  <si>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</si>
  <si>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</si>
  <si>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</si>
  <si>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</si>
  <si>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</si>
  <si>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</si>
  <si>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</si>
  <si>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</si>
  <si>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</si>
  <si>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</si>
  <si>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</si>
  <si>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</si>
  <si>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</si>
  <si>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</si>
  <si>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</si>
  <si>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</si>
  <si>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</si>
  <si>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</si>
  <si>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</si>
  <si>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</si>
  <si>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</si>
  <si>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</si>
  <si>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</si>
  <si>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</si>
  <si>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</si>
  <si>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</si>
  <si>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</si>
  <si>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</si>
  <si>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</si>
  <si>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</si>
  <si>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</si>
  <si>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</si>
  <si>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</si>
  <si>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</si>
  <si>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</si>
  <si>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</si>
  <si>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</si>
  <si>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</si>
  <si>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</si>
  <si>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</si>
  <si>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</si>
  <si>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</si>
  <si>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</si>
  <si>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</si>
  <si>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</si>
  <si>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</si>
  <si>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</si>
  <si>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</si>
  <si>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</si>
  <si>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</si>
  <si>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</si>
  <si>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</si>
  <si>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</si>
  <si>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</si>
  <si>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</si>
  <si>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</si>
  <si>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</si>
  <si>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</si>
  <si>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</si>
  <si>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</si>
  <si>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</si>
  <si>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</si>
  <si>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</si>
  <si>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</si>
  <si>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</si>
  <si>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</si>
  <si>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</si>
  <si>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</si>
  <si>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</si>
  <si>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</si>
  <si>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</si>
  <si>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</si>
  <si>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</si>
  <si>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</si>
  <si>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</si>
  <si>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</si>
  <si>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</si>
  <si>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</si>
  <si>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</si>
  <si>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</si>
  <si>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</si>
  <si>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</si>
  <si>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</si>
  <si>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</si>
  <si>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</si>
  <si>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</si>
  <si>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</si>
  <si>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</si>
  <si>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</si>
  <si>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</si>
  <si>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</si>
  <si>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</si>
  <si>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</si>
  <si>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</si>
  <si>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</si>
  <si>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</si>
  <si>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</si>
  <si>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</si>
  <si>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</si>
  <si>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</si>
  <si>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</si>
  <si>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</si>
  <si>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</si>
  <si>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</si>
  <si>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</si>
  <si>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</si>
  <si>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</si>
  <si>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</si>
  <si>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</si>
  <si>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</si>
  <si>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</si>
  <si>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</si>
  <si>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</si>
  <si>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</si>
  <si>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</si>
  <si>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</si>
  <si>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</si>
  <si>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</si>
  <si>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</si>
  <si>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</si>
  <si>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</si>
  <si>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</si>
  <si>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</si>
  <si>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</si>
  <si>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</si>
  <si>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</si>
  <si>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</si>
  <si>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</si>
  <si>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</si>
  <si>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</si>
  <si>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</si>
  <si>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</si>
  <si>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</si>
  <si>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</si>
  <si>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</si>
  <si>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</si>
  <si>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</si>
  <si>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</si>
  <si>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</si>
  <si>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</si>
  <si>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</si>
  <si>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</si>
  <si>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</si>
  <si>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</si>
  <si>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</si>
  <si>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</si>
  <si>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</si>
  <si>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</si>
  <si>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</si>
  <si>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</si>
  <si>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</si>
  <si>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</si>
  <si>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</si>
  <si>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</si>
  <si>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</si>
  <si>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</si>
  <si>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</si>
  <si>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</si>
  <si>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</si>
  <si>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</si>
  <si>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</si>
  <si>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</si>
  <si>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</si>
  <si>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</si>
  <si>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</si>
  <si>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</si>
  <si>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</si>
  <si>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</si>
  <si>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</si>
  <si>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</si>
  <si>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</si>
  <si>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</si>
  <si>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</si>
  <si>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</si>
  <si>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</si>
  <si>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</si>
  <si>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</si>
  <si>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</si>
  <si>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</si>
  <si>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</si>
  <si>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</si>
  <si>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</si>
  <si>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</si>
  <si>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</si>
  <si>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</si>
  <si>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</si>
  <si>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</si>
  <si>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</si>
  <si>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</si>
  <si>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</si>
  <si>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</si>
  <si>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</si>
  <si>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</si>
  <si>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</si>
  <si>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</si>
  <si>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</si>
  <si>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</si>
  <si>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</si>
  <si>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</si>
  <si>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</si>
  <si>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</si>
  <si>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</si>
  <si>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</si>
  <si>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</si>
  <si>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</si>
  <si>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</si>
  <si>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</si>
  <si>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</si>
  <si>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</si>
  <si>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</si>
  <si>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</si>
  <si>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</si>
  <si>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</si>
  <si>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</si>
  <si>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</si>
  <si>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</si>
  <si>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</si>
  <si>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</si>
  <si>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</si>
  <si>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</si>
  <si>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</si>
  <si>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</si>
  <si>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</si>
  <si>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</si>
  <si>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</si>
  <si>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</si>
  <si>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</si>
  <si>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</si>
  <si>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</si>
  <si>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</si>
  <si>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</si>
  <si>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</si>
  <si>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</si>
  <si>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</si>
  <si>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</si>
  <si>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</si>
  <si>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</si>
  <si>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</si>
  <si>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</si>
  <si>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</si>
  <si>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</si>
  <si>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</si>
  <si>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</si>
  <si>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</si>
  <si>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</si>
  <si>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</si>
  <si>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</si>
  <si>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</si>
  <si>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</si>
  <si>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</si>
  <si>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</si>
  <si>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</si>
  <si>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</si>
  <si>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</si>
  <si>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</si>
  <si>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</si>
  <si>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</si>
  <si>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</si>
  <si>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</si>
  <si>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</si>
  <si>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</si>
  <si>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</si>
  <si>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</si>
  <si>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</si>
  <si>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</si>
  <si>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</si>
  <si>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</si>
  <si>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</si>
  <si>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</si>
  <si>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</si>
  <si>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</si>
  <si>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</si>
  <si>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</si>
  <si>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</si>
  <si>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</si>
  <si>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</si>
  <si>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</si>
  <si>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</si>
  <si>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</si>
  <si>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</si>
  <si>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</si>
  <si>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</si>
  <si>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</si>
  <si>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</si>
  <si>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</si>
  <si>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</si>
  <si>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</si>
  <si>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</si>
  <si>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</si>
  <si>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</si>
  <si>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</si>
  <si>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</si>
  <si>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</si>
  <si>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</si>
  <si>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</si>
  <si>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</si>
  <si>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</si>
  <si>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</si>
  <si>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</si>
  <si>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</si>
  <si>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</si>
  <si>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</si>
  <si>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</si>
  <si>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</si>
  <si>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</si>
  <si>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</si>
  <si>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</si>
  <si>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</si>
  <si>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</si>
  <si>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</si>
  <si>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</si>
  <si>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</si>
  <si>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</si>
  <si>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</si>
  <si>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</si>
  <si>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</si>
  <si>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</si>
  <si>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</si>
  <si>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</si>
  <si>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</si>
  <si>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</si>
  <si>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</si>
  <si>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</si>
  <si>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</si>
  <si>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</si>
  <si>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</si>
  <si>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</si>
  <si>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</si>
  <si>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</si>
  <si>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</si>
  <si>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</si>
  <si>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</si>
  <si>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</si>
  <si>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</si>
  <si>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</si>
  <si>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</si>
  <si>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</si>
  <si>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</si>
  <si>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</si>
  <si>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</si>
  <si>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</si>
  <si>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</si>
  <si>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</si>
  <si>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</si>
  <si>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</si>
  <si>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</si>
  <si>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</si>
  <si>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</si>
  <si>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</si>
  <si>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</si>
  <si>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</si>
  <si>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</si>
  <si>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</si>
  <si>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</si>
  <si>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</si>
  <si>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</si>
  <si>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</si>
  <si>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</si>
  <si>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</si>
  <si>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</si>
  <si>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</si>
  <si>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</si>
  <si>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</si>
  <si>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</si>
  <si>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</si>
  <si>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</si>
  <si>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</si>
  <si>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</si>
  <si>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</si>
  <si>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</si>
  <si>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</si>
  <si>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</si>
  <si>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</si>
  <si>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</si>
  <si>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</si>
  <si>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</si>
  <si>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</si>
  <si>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</si>
  <si>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</si>
  <si>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</si>
  <si>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</si>
  <si>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</si>
  <si>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</si>
  <si>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</si>
  <si>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</si>
  <si>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</si>
  <si>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</si>
  <si>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</si>
  <si>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</si>
  <si>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</si>
  <si>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</si>
  <si>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</si>
  <si>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</si>
  <si>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</si>
  <si>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</si>
  <si>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</si>
  <si>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</si>
  <si>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</si>
  <si>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</si>
  <si>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</si>
  <si>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</si>
  <si>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</si>
  <si>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</si>
  <si>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</si>
  <si>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</si>
  <si>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</si>
  <si>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</si>
  <si>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</si>
  <si>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</si>
  <si>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</si>
  <si>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</si>
  <si>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</si>
  <si>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</si>
  <si>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</si>
  <si>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</si>
  <si>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</si>
  <si>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</si>
  <si>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</si>
  <si>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</si>
  <si>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</si>
  <si>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</si>
  <si>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</si>
  <si>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</si>
  <si>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</si>
  <si>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</si>
  <si>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</si>
  <si>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</si>
  <si>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</si>
  <si>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</si>
  <si>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</si>
  <si>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</si>
  <si>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</si>
  <si>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</si>
  <si>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</si>
  <si>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</si>
  <si>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</si>
  <si>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</si>
  <si>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</si>
  <si>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</si>
  <si>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</si>
  <si>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</si>
  <si>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</si>
  <si>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</si>
  <si>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</si>
  <si>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</si>
  <si>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</si>
  <si>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</si>
  <si>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</si>
  <si>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</si>
  <si>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</si>
  <si>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</si>
  <si>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</si>
  <si>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</si>
  <si>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</si>
  <si>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</si>
  <si>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</si>
  <si>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</si>
  <si>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</si>
  <si>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</si>
  <si>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</si>
  <si>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</si>
  <si>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</si>
  <si>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</si>
  <si>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</si>
  <si>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</si>
  <si>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</si>
  <si>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</si>
  <si>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</si>
  <si>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</si>
  <si>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</si>
  <si>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</si>
  <si>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</si>
  <si>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</si>
  <si>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</si>
  <si>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</si>
  <si>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</si>
  <si>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</si>
  <si>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</si>
  <si>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</si>
  <si>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</si>
  <si>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</si>
  <si>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</si>
  <si>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</si>
  <si>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</si>
  <si>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</si>
  <si>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</si>
  <si>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</si>
  <si>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</si>
  <si>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</si>
  <si>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</si>
  <si>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</si>
  <si>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</si>
  <si>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</si>
  <si>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</si>
  <si>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</si>
  <si>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</si>
  <si>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</si>
  <si>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</si>
  <si>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</si>
  <si>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</si>
  <si>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</si>
  <si>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</si>
  <si>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</si>
  <si>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</si>
  <si>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</si>
  <si>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</si>
  <si>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</si>
  <si>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</si>
  <si>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</si>
  <si>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</si>
  <si>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</si>
  <si>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</si>
  <si>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</si>
  <si>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</si>
  <si>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</si>
  <si>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</si>
  <si>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</si>
  <si>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</si>
  <si>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</si>
  <si>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</si>
  <si>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</si>
  <si>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</si>
  <si>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</si>
  <si>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</si>
  <si>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</si>
  <si>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</si>
  <si>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</si>
  <si>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</si>
  <si>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</si>
  <si>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</si>
  <si>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</si>
  <si>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</si>
  <si>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</si>
  <si>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</si>
  <si>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</si>
  <si>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</si>
  <si>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</si>
  <si>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</si>
  <si>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</si>
  <si>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</si>
  <si>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</si>
  <si>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</si>
  <si>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</si>
  <si>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</si>
  <si>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</si>
  <si>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</si>
  <si>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</si>
  <si>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</si>
  <si>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</si>
  <si>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</si>
  <si>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</si>
  <si>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</si>
  <si>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</si>
  <si>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</si>
  <si>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</si>
  <si>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</si>
  <si>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</si>
  <si>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</si>
  <si>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</si>
  <si>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</si>
  <si>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</si>
  <si>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</si>
  <si>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</si>
  <si>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</si>
  <si>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</si>
  <si>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</si>
  <si>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</si>
  <si>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</si>
  <si>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</si>
  <si>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</si>
  <si>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</si>
  <si>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</si>
  <si>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</si>
  <si>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</si>
  <si>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</si>
  <si>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</si>
  <si>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</si>
  <si>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</si>
  <si>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</si>
  <si>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</si>
  <si>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</si>
  <si>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</si>
  <si>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</si>
  <si>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</si>
  <si>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</si>
  <si>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</si>
  <si>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</si>
  <si>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</si>
  <si>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</si>
  <si>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</si>
  <si>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</si>
  <si>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</si>
  <si>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</si>
  <si>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</si>
  <si>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</si>
  <si>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</si>
  <si>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</si>
  <si>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</si>
  <si>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</si>
  <si>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</si>
  <si>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</si>
  <si>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</si>
  <si>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</si>
  <si>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</si>
  <si>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</si>
  <si>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</si>
  <si>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</si>
  <si>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</si>
  <si>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</si>
  <si>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</si>
  <si>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</si>
  <si>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</si>
  <si>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</si>
  <si>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</si>
  <si>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</si>
  <si>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</si>
  <si>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</si>
  <si>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</si>
  <si>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</si>
  <si>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</si>
  <si>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</si>
  <si>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</si>
  <si>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</si>
  <si>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</si>
  <si>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</si>
  <si>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</si>
  <si>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</si>
  <si>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</si>
  <si>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</si>
  <si>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</si>
  <si>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</si>
  <si>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</si>
  <si>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</si>
  <si>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</si>
  <si>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</si>
  <si>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</si>
  <si>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</si>
  <si>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</si>
  <si>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</si>
  <si>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</si>
  <si>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</si>
  <si>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</si>
  <si>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</si>
  <si>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</si>
  <si>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</si>
  <si>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</si>
  <si>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</si>
  <si>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</si>
  <si>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</si>
  <si>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</si>
  <si>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</si>
  <si>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</si>
  <si>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</si>
  <si>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</si>
  <si>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</si>
  <si>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</si>
  <si>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</si>
  <si>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</si>
  <si>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</si>
  <si>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</si>
  <si>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</si>
  <si>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</si>
  <si>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</si>
  <si>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</si>
  <si>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</si>
  <si>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</si>
  <si>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</si>
  <si>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</si>
  <si>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</si>
  <si>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</si>
  <si>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</si>
  <si>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</si>
  <si>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</si>
  <si>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</si>
  <si>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</si>
  <si>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</si>
  <si>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</si>
  <si>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</si>
  <si>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</si>
  <si>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</si>
  <si>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</si>
  <si>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</si>
  <si>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</si>
  <si>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</si>
  <si>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</si>
  <si>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</si>
  <si>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</si>
  <si>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</si>
  <si>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</si>
  <si>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</si>
  <si>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</si>
  <si>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</si>
  <si>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</si>
  <si>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</si>
  <si>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</si>
  <si>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</si>
  <si>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</si>
  <si>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</si>
  <si>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</si>
  <si>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</si>
  <si>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</si>
  <si>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</si>
  <si>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</si>
  <si>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</si>
  <si>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</si>
  <si>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</si>
  <si>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</si>
  <si>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</si>
  <si>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</si>
  <si>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</si>
  <si>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</si>
  <si>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</si>
  <si>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</si>
  <si>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</si>
  <si>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</si>
  <si>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</si>
  <si>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</si>
  <si>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</si>
  <si>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</si>
  <si>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</si>
  <si>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</si>
  <si>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</si>
  <si>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</si>
  <si>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</si>
  <si>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</si>
  <si>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</si>
  <si>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</si>
  <si>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</si>
  <si>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</si>
  <si>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</si>
  <si>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</si>
  <si>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</si>
  <si>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</si>
  <si>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</si>
  <si>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</si>
  <si>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</si>
  <si>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</si>
  <si>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</si>
  <si>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</si>
  <si>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</si>
  <si>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</si>
  <si>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</si>
  <si>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</si>
  <si>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</si>
  <si>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</si>
  <si>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</si>
  <si>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</si>
  <si>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</si>
  <si>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</si>
  <si>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</si>
  <si>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</si>
  <si>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</si>
  <si>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</si>
  <si>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</si>
  <si>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</si>
  <si>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</si>
  <si>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</si>
  <si>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</si>
  <si>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</si>
  <si>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</si>
  <si>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</si>
  <si>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</si>
  <si>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</si>
  <si>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</si>
  <si>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</si>
  <si>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</si>
  <si>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</si>
  <si>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</si>
  <si>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</si>
  <si>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</si>
  <si>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</si>
  <si>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</si>
  <si>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</si>
  <si>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</si>
  <si>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</si>
  <si>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</si>
  <si>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</si>
  <si>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</si>
  <si>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</si>
  <si>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</si>
  <si>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</si>
  <si>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</si>
  <si>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</si>
  <si>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</si>
  <si>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</si>
  <si>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</si>
  <si>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</si>
  <si>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</si>
  <si>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</si>
  <si>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</si>
  <si>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</si>
  <si>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</si>
  <si>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</si>
  <si>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</si>
  <si>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</si>
  <si>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</si>
  <si>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</si>
  <si>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</si>
  <si>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</si>
  <si>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</si>
  <si>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</si>
  <si>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</si>
  <si>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</si>
  <si>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</si>
  <si>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</si>
  <si>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</si>
  <si>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</si>
  <si>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</si>
  <si>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</si>
  <si>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</si>
  <si>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</si>
  <si>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</si>
  <si>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</si>
  <si>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</si>
  <si>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</si>
  <si>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</si>
  <si>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</si>
  <si>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</si>
  <si>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</si>
  <si>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</si>
  <si>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</si>
  <si>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</si>
  <si>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</si>
  <si>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</si>
  <si>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</si>
  <si>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</si>
  <si>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</si>
  <si>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</si>
  <si>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</si>
  <si>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</si>
  <si>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</si>
  <si>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</si>
  <si>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</si>
  <si>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</si>
  <si>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</si>
  <si>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</si>
  <si>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</si>
  <si>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</si>
  <si>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</si>
  <si>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</si>
  <si>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</si>
  <si>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</si>
  <si>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</si>
  <si>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</si>
  <si>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</si>
  <si>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</si>
  <si>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</si>
  <si>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</si>
  <si>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</si>
  <si>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</si>
  <si>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</si>
  <si>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</si>
  <si>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</si>
  <si>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</si>
  <si>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</si>
  <si>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</si>
  <si>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</si>
  <si>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</si>
  <si>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</si>
  <si>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</si>
  <si>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</si>
  <si>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</si>
  <si>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</si>
  <si>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</si>
  <si>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</si>
  <si>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</si>
  <si>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</si>
  <si>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</si>
  <si>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</si>
  <si>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</si>
  <si>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</si>
  <si>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</si>
  <si>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</si>
  <si>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</si>
  <si>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</si>
  <si>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</si>
  <si>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</si>
  <si>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</si>
  <si>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</si>
  <si>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</si>
  <si>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</si>
  <si>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</si>
  <si>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</si>
  <si>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</si>
  <si>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</si>
  <si>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</si>
  <si>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</si>
  <si>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</si>
  <si>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</si>
  <si>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</si>
  <si>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</si>
  <si>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</si>
  <si>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</si>
  <si>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</si>
  <si>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</si>
  <si>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</si>
  <si>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</si>
  <si>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</si>
  <si>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</si>
  <si>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</si>
  <si>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</si>
  <si>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</si>
  <si>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</si>
  <si>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</si>
  <si>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</si>
  <si>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</si>
  <si>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</si>
  <si>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</si>
  <si>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</si>
  <si>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</si>
  <si>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</si>
  <si>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</si>
  <si>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</si>
  <si>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</si>
  <si>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</si>
  <si>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</si>
  <si>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</si>
  <si>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</si>
  <si>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</si>
  <si>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</si>
  <si>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</si>
  <si>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</si>
  <si>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</si>
  <si>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</si>
  <si>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</si>
  <si>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</si>
  <si>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</si>
  <si>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</si>
  <si>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</si>
  <si>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</si>
  <si>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</si>
  <si>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</si>
  <si>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</si>
  <si>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</si>
  <si>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</si>
  <si>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</si>
  <si>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</si>
  <si>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</si>
  <si>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</si>
  <si>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</si>
  <si>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</si>
  <si>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</si>
  <si>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</si>
  <si>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</si>
  <si>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</si>
  <si>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</si>
  <si>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</si>
  <si>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</si>
  <si>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</si>
  <si>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</si>
  <si>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</si>
  <si>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</si>
  <si>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</si>
  <si>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</si>
  <si>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</si>
  <si>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</si>
  <si>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</si>
  <si>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</si>
  <si>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</si>
  <si>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</si>
  <si>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</si>
  <si>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</si>
  <si>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</si>
  <si>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</si>
  <si>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</si>
  <si>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</si>
  <si>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</si>
  <si>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</si>
  <si>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</si>
  <si>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</si>
  <si>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</si>
  <si>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</si>
  <si>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</si>
  <si>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</si>
  <si>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</si>
  <si>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</si>
  <si>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</si>
  <si>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</si>
  <si>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</si>
  <si>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</si>
  <si>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</si>
  <si>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</si>
  <si>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</si>
  <si>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</si>
  <si>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</si>
  <si>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</si>
  <si>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</si>
  <si>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</si>
  <si>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</si>
  <si>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</si>
  <si>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</si>
  <si>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</si>
  <si>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</si>
  <si>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</si>
  <si>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</si>
  <si>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</si>
  <si>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</si>
  <si>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</si>
  <si>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</si>
  <si>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</si>
  <si>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</si>
  <si>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</si>
  <si>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</si>
  <si>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</si>
  <si>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</si>
  <si>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</si>
  <si>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</si>
  <si>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</si>
  <si>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</si>
  <si>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</si>
  <si>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</si>
  <si>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</si>
  <si>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</si>
  <si>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</si>
  <si>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</si>
  <si>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</si>
  <si>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</si>
  <si>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</si>
  <si>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</si>
  <si>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</si>
  <si>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</si>
  <si>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</si>
  <si>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</si>
  <si>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</si>
  <si>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</si>
  <si>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</si>
  <si>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</si>
  <si>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</si>
  <si>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</si>
  <si>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</si>
  <si>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</si>
  <si>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</si>
  <si>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</si>
  <si>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</si>
  <si>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</si>
  <si>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</si>
  <si>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</si>
  <si>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</si>
  <si>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</si>
  <si>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</si>
  <si>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</si>
  <si>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</si>
  <si>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</si>
  <si>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</si>
  <si>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</si>
  <si>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</si>
  <si>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</si>
  <si>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</si>
  <si>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</si>
  <si>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</si>
  <si>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</si>
  <si>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</si>
  <si>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</si>
  <si>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</si>
  <si>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</si>
  <si>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</si>
  <si>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</si>
  <si>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</si>
  <si>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</si>
  <si>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</si>
  <si>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</si>
  <si>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</si>
  <si>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</si>
  <si>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</si>
  <si>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</si>
  <si>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</si>
  <si>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</si>
  <si>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</si>
  <si>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</si>
  <si>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</si>
  <si>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</si>
  <si>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</si>
  <si>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</si>
  <si>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</si>
  <si>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</si>
  <si>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</si>
  <si>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</si>
  <si>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</si>
  <si>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</si>
  <si>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</si>
  <si>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</si>
  <si>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</si>
  <si>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</si>
  <si>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</si>
  <si>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</si>
  <si>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</si>
  <si>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</si>
  <si>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</si>
  <si>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</si>
  <si>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</si>
  <si>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</si>
  <si>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</si>
  <si>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</si>
  <si>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</si>
  <si>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</si>
  <si>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</si>
  <si>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</si>
  <si>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</si>
  <si>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</si>
  <si>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</si>
  <si>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</si>
  <si>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</si>
  <si>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</si>
  <si>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</si>
  <si>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</si>
  <si>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</si>
  <si>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</si>
  <si>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</si>
  <si>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</si>
  <si>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</si>
  <si>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</si>
  <si>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</si>
  <si>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</si>
  <si>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</si>
  <si>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</si>
  <si>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</si>
  <si>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</si>
  <si>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</si>
  <si>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</si>
  <si>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</si>
  <si>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</si>
  <si>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</si>
  <si>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</si>
  <si>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</si>
  <si>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</si>
  <si>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</si>
  <si>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</si>
  <si>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</si>
  <si>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</si>
  <si>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</si>
  <si>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</si>
  <si>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</si>
  <si>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</si>
  <si>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</si>
  <si>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</si>
  <si>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</si>
  <si>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</si>
  <si>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</si>
  <si>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</si>
  <si>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</si>
  <si>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</si>
  <si>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</si>
  <si>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</si>
  <si>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</si>
  <si>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</si>
  <si>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</si>
  <si>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</si>
  <si>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</si>
  <si>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</si>
  <si>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</si>
  <si>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</si>
  <si>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</si>
  <si>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</si>
  <si>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</si>
  <si>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</si>
  <si>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</si>
  <si>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</si>
  <si>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</si>
  <si>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</si>
  <si>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</si>
  <si>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</si>
  <si>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</si>
  <si>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</si>
  <si>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</si>
  <si>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</si>
  <si>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</si>
  <si>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</si>
  <si>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</si>
  <si>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</si>
  <si>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</si>
  <si>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</si>
  <si>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</si>
  <si>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</si>
  <si>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</si>
  <si>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</si>
  <si>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</si>
  <si>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</si>
  <si>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</si>
  <si>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</si>
  <si>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</si>
  <si>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</si>
  <si>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</si>
  <si>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</si>
  <si>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</si>
  <si>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</si>
  <si>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</si>
  <si>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</si>
  <si>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</si>
  <si>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</si>
  <si>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</si>
  <si>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</si>
  <si>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</si>
  <si>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</si>
  <si>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</si>
  <si>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</si>
  <si>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</si>
  <si>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</si>
  <si>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</si>
  <si>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</si>
  <si>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</si>
  <si>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</si>
  <si>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</si>
  <si>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</si>
  <si>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</si>
  <si>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</si>
  <si>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</si>
  <si>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</si>
  <si>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</si>
  <si>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</si>
  <si>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</si>
  <si>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</si>
  <si>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</si>
  <si>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</si>
  <si>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</si>
  <si>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</si>
  <si>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</si>
  <si>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</si>
  <si>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</si>
  <si>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</si>
  <si>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</si>
  <si>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</si>
  <si>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</si>
  <si>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</si>
  <si>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</si>
  <si>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</si>
  <si>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</si>
  <si>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</si>
  <si>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</si>
  <si>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</si>
  <si>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</si>
  <si>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</si>
  <si>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</si>
  <si>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</si>
  <si>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</si>
  <si>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</si>
  <si>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</si>
  <si>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</si>
  <si>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</si>
  <si>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</si>
  <si>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</si>
  <si>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</si>
  <si>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</si>
  <si>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</si>
  <si>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</si>
  <si>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</si>
  <si>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</si>
  <si>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</si>
  <si>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</si>
  <si>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</si>
  <si>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</si>
  <si>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</si>
  <si>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</si>
  <si>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</si>
  <si>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</si>
  <si>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</si>
  <si>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</si>
  <si>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</si>
  <si>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</si>
  <si>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</si>
  <si>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</si>
  <si>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</si>
  <si>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</si>
  <si>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</si>
  <si>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</si>
  <si>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</si>
  <si>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</si>
  <si>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</si>
  <si>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</si>
  <si>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</si>
  <si>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</si>
  <si>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</si>
  <si>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</si>
  <si>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</si>
  <si>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</si>
  <si>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</si>
  <si>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</si>
  <si>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</si>
  <si>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</si>
  <si>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</si>
  <si>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</si>
  <si>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</si>
  <si>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</si>
  <si>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</si>
  <si>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</si>
  <si>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</si>
  <si>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</si>
  <si>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</si>
  <si>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</si>
  <si>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</si>
  <si>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</si>
  <si>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</si>
  <si>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</si>
  <si>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</si>
  <si>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</si>
  <si>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</si>
  <si>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</si>
  <si>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</si>
  <si>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</si>
  <si>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</si>
  <si>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</si>
  <si>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</si>
  <si>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</si>
  <si>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</si>
  <si>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</si>
  <si>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</si>
  <si>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</si>
  <si>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</si>
  <si>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</si>
  <si>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</si>
  <si>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</si>
  <si>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</si>
  <si>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</si>
  <si>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</si>
  <si>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</si>
  <si>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</si>
  <si>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</si>
  <si>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</si>
  <si>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</si>
  <si>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</si>
  <si>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</si>
  <si>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</si>
  <si>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</si>
  <si>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</si>
  <si>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</si>
  <si>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</si>
  <si>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</si>
  <si>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</si>
  <si>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</si>
  <si>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</si>
  <si>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</si>
  <si>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</si>
  <si>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</si>
  <si>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</si>
  <si>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</si>
  <si>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</si>
  <si>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</si>
  <si>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</si>
  <si>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</si>
  <si>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</si>
  <si>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</si>
  <si>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</si>
  <si>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</si>
  <si>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</si>
  <si>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</si>
  <si>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</si>
  <si>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</si>
  <si>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</si>
  <si>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</si>
  <si>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</si>
  <si>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</si>
  <si>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</si>
  <si>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</si>
  <si>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</si>
  <si>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</si>
  <si>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</si>
  <si>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</si>
  <si>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</si>
  <si>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</si>
  <si>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</si>
  <si>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</si>
  <si>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</si>
  <si>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</si>
  <si>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</si>
  <si>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</si>
  <si>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</si>
  <si>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</si>
  <si>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</si>
  <si>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</si>
  <si>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</si>
  <si>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</si>
  <si>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</si>
  <si>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</si>
  <si>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</si>
  <si>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</si>
  <si>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</si>
  <si>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</si>
  <si>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</si>
  <si>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</si>
  <si>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</si>
  <si>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</si>
  <si>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</si>
  <si>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</si>
  <si>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</si>
  <si>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</si>
  <si>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</si>
  <si>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</si>
  <si>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</si>
  <si>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</si>
  <si>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</si>
  <si>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</si>
  <si>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</si>
  <si>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</si>
  <si>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</si>
  <si>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</si>
  <si>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</si>
  <si>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</si>
  <si>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</si>
  <si>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</si>
  <si>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</si>
  <si>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</si>
  <si>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</si>
  <si>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</si>
  <si>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</si>
  <si>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</si>
  <si>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</si>
  <si>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</si>
  <si>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</si>
  <si>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</si>
  <si>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</si>
  <si>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</si>
  <si>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</si>
  <si>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</si>
  <si>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</si>
  <si>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</si>
  <si>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</si>
  <si>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</si>
  <si>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</si>
  <si>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</si>
  <si>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</si>
  <si>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</si>
  <si>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</si>
  <si>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</si>
  <si>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</si>
  <si>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</si>
  <si>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</si>
  <si>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</si>
  <si>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</si>
  <si>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</si>
  <si>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</si>
  <si>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</si>
  <si>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</si>
  <si>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</si>
  <si>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</si>
  <si>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</si>
  <si>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</si>
  <si>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</si>
  <si>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</si>
  <si>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</si>
  <si>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</si>
  <si>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</si>
  <si>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</si>
  <si>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</si>
  <si>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</si>
  <si>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 xml:space="preserve">MC1 11h13 / autorizado entrada na via 11h20 / </t>
  </si>
  <si>
    <t xml:space="preserve">MC1 10h14 / </t>
  </si>
  <si>
    <t>TP pronto 10h24 / Sem oportunidade de faixa</t>
  </si>
  <si>
    <t>TP pronto 09h49 / devido condições climáticas (forte chuva) sem possibilidade de  realizar intervalo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</si>
  <si>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</si>
  <si>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</si>
  <si>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</si>
  <si>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</si>
  <si>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</si>
  <si>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</si>
  <si>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</si>
  <si>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</si>
  <si>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</si>
  <si>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</si>
  <si>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</si>
  <si>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</si>
  <si>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</si>
  <si>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</si>
  <si>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</si>
  <si>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</si>
  <si>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</si>
  <si>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</si>
  <si>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</si>
  <si>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</si>
  <si>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</si>
  <si>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</si>
  <si>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</si>
  <si>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</si>
  <si>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</si>
  <si>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</si>
  <si>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</si>
  <si>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</si>
  <si>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Em deslocamento</t>
  </si>
  <si>
    <t>ZQBZBV-ZRX</t>
  </si>
  <si>
    <t>ZYU-1</t>
  </si>
  <si>
    <t xml:space="preserve">PDM - Descarga de dormentes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</si>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</sst>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E345" activePane="topRight" state="frozen"/>
      <selection pane="topRight" activeCell="M373" sqref="M37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22" t="s">
        <v>919</v>
      </c>
      <c r="C1" s="223"/>
      <c r="D1" s="223"/>
      <c r="E1" s="3"/>
      <c r="F1" s="222" t="s">
        <v>920</v>
      </c>
      <c r="G1" s="223"/>
      <c r="H1" s="224"/>
      <c r="I1" s="223"/>
      <c r="J1" s="223"/>
      <c r="K1" s="223"/>
      <c r="L1" s="223"/>
      <c r="M1" s="223"/>
      <c r="N1" s="223"/>
      <c r="O1" s="223"/>
      <c r="P1" s="223"/>
      <c r="Q1" s="223"/>
      <c r="R1" s="223"/>
      <c r="S1" s="223"/>
      <c r="T1" s="223"/>
      <c r="U1" s="223"/>
      <c r="V1" s="223"/>
      <c r="W1" s="223"/>
      <c r="X1" s="223"/>
      <c r="Y1" s="223"/>
      <c r="Z1" s="223"/>
      <c r="AA1" s="223"/>
      <c r="AB1" s="223"/>
      <c r="AC1" s="223"/>
      <c r="AD1" s="223"/>
      <c r="AE1" s="223"/>
      <c r="AF1" s="223"/>
      <c r="AG1" s="225"/>
      <c r="AH1" s="5"/>
      <c r="AI1" s="199" t="s">
        <v>921</v>
      </c>
      <c r="AJ1" s="200"/>
      <c r="AK1" s="200"/>
      <c r="AL1" s="200"/>
      <c r="AM1" s="201"/>
      <c r="AN1" s="202"/>
      <c r="AO1" s="200"/>
      <c r="AP1" s="200"/>
      <c r="AQ1" s="200"/>
      <c r="AR1" s="200"/>
      <c r="AS1" s="200"/>
      <c r="AT1" s="200"/>
      <c r="AU1" s="200"/>
      <c r="AV1" s="200"/>
      <c r="AW1" s="200"/>
      <c r="AX1" s="200"/>
      <c r="AY1" s="200"/>
      <c r="AZ1" s="200"/>
      <c r="BA1" s="200"/>
      <c r="BB1" s="200"/>
      <c r="BC1" s="200"/>
      <c r="BD1" s="200"/>
      <c r="BE1" s="200"/>
      <c r="BF1" s="203"/>
      <c r="BG1" s="5"/>
      <c r="BH1" s="204" t="s">
        <v>922</v>
      </c>
      <c r="BI1" s="205"/>
      <c r="BJ1" s="205"/>
      <c r="BK1" s="206"/>
      <c r="BL1" s="5"/>
      <c r="BM1" s="196" t="s">
        <v>923</v>
      </c>
      <c r="BN1" s="197"/>
      <c r="BO1" s="197"/>
      <c r="BP1" s="197"/>
      <c r="BQ1" s="197"/>
      <c r="BR1" s="197"/>
      <c r="BS1" s="198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199" t="s">
        <v>924</v>
      </c>
      <c r="AJ2" s="200"/>
      <c r="AK2" s="200"/>
      <c r="AL2" s="200"/>
      <c r="AM2" s="201"/>
      <c r="AN2" s="202"/>
      <c r="AO2" s="200"/>
      <c r="AP2" s="200"/>
      <c r="AQ2" s="203"/>
      <c r="AR2" s="6"/>
      <c r="AS2" s="199" t="s">
        <v>927</v>
      </c>
      <c r="AT2" s="200"/>
      <c r="AU2" s="200"/>
      <c r="AV2" s="200"/>
      <c r="AW2" s="200"/>
      <c r="AX2" s="200"/>
      <c r="AY2" s="203"/>
      <c r="AZ2" s="6"/>
      <c r="BA2" s="213" t="s">
        <v>928</v>
      </c>
      <c r="BB2" s="214"/>
      <c r="BC2" s="199" t="s">
        <v>925</v>
      </c>
      <c r="BD2" s="200"/>
      <c r="BE2" s="200"/>
      <c r="BF2" s="203"/>
      <c r="BG2" s="5"/>
      <c r="BH2" s="207"/>
      <c r="BI2" s="208"/>
      <c r="BJ2" s="208"/>
      <c r="BK2" s="209"/>
      <c r="BL2" s="5"/>
      <c r="BM2" s="210"/>
      <c r="BN2" s="211"/>
      <c r="BO2" s="211"/>
      <c r="BP2" s="211"/>
      <c r="BQ2" s="211"/>
      <c r="BR2" s="211"/>
      <c r="BS2" s="212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213" t="s">
        <v>929</v>
      </c>
      <c r="AJ3" s="214"/>
      <c r="AK3" s="213" t="s">
        <v>930</v>
      </c>
      <c r="AL3" s="219"/>
      <c r="AM3" s="220"/>
      <c r="AN3" s="221"/>
      <c r="AO3" s="219"/>
      <c r="AP3" s="219"/>
      <c r="AQ3" s="214"/>
      <c r="AR3" s="63"/>
      <c r="AS3" s="217" t="s">
        <v>936</v>
      </c>
      <c r="AT3" s="218"/>
      <c r="AU3" s="217" t="s">
        <v>937</v>
      </c>
      <c r="AV3" s="218"/>
      <c r="AW3" s="217" t="s">
        <v>938</v>
      </c>
      <c r="AX3" s="218"/>
      <c r="AY3" s="63" t="s">
        <v>939</v>
      </c>
      <c r="AZ3" s="63"/>
      <c r="BA3" s="215"/>
      <c r="BB3" s="216"/>
      <c r="BC3" s="213" t="s">
        <v>932</v>
      </c>
      <c r="BD3" s="219"/>
      <c r="BE3" s="219"/>
      <c r="BF3" s="214"/>
      <c r="BG3" s="62"/>
      <c r="BH3" s="207"/>
      <c r="BI3" s="208"/>
      <c r="BJ3" s="208"/>
      <c r="BK3" s="209"/>
      <c r="BL3" s="62"/>
      <c r="BM3" s="196" t="s">
        <v>940</v>
      </c>
      <c r="BN3" s="197"/>
      <c r="BO3" s="197"/>
      <c r="BP3" s="198"/>
      <c r="BQ3" s="196" t="s">
        <v>707</v>
      </c>
      <c r="BR3" s="197"/>
      <c r="BS3" s="198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>
        <v>0.46736111111111112</v>
      </c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>
        <v>0</v>
      </c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>
        <v>0</v>
      </c>
      <c r="BI333" s="17"/>
      <c r="BJ333" s="17" t="s">
        <v>1470</v>
      </c>
      <c r="BK333" s="17" t="s">
        <v>1470</v>
      </c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>
        <v>0</v>
      </c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 t="s">
        <v>1471</v>
      </c>
      <c r="BL334" s="16"/>
      <c r="BM334" s="130" t="s">
        <v>412</v>
      </c>
      <c r="BN334" s="130" t="s">
        <v>436</v>
      </c>
      <c r="BO334" s="130" t="s">
        <v>436</v>
      </c>
      <c r="BP334" s="17" t="s">
        <v>1471</v>
      </c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>CondiçõesClimáticaChuva</v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>
        <v>0</v>
      </c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>
        <v>0.51180555555555551</v>
      </c>
      <c r="AT358" s="108">
        <v>0.55347222222222225</v>
      </c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4.1666666666666741E-2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>
        <v>1</v>
      </c>
      <c r="BI358" s="17"/>
      <c r="BJ358" s="17" t="s">
        <v>1499</v>
      </c>
      <c r="BK358" s="18" t="s">
        <v>1500</v>
      </c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</v>
      </c>
      <c r="BR358" s="19">
        <f>IF(OR(B358="",F358=""),"*",AY358/P358)</f>
        <v>1.0000000000000018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>KLECIO (TP-699)46093</v>
      </c>
      <c r="B360" s="102">
        <v>46093</v>
      </c>
      <c r="C360" s="135">
        <f>IF(BS_CONTROLE[[#This Row],[DATA]]="","",WEEKNUM(BS_CONTROLE[[#This Row],[DATA]]))</f>
        <v>11</v>
      </c>
      <c r="D360" s="104" t="s">
        <v>876</v>
      </c>
      <c r="E360" s="159">
        <v>354</v>
      </c>
      <c r="F360" s="126" t="s">
        <v>740</v>
      </c>
      <c r="G360" s="142" t="str">
        <f>IF(D360="","*",VLOOKUP(F360,BS_ATIVIDADE[],3,FALSE))</f>
        <v>SOLDA</v>
      </c>
      <c r="H360" s="106" t="s">
        <v>558</v>
      </c>
      <c r="I360" s="106" t="s">
        <v>558</v>
      </c>
      <c r="J360" s="105">
        <v>70</v>
      </c>
      <c r="K360" s="105">
        <v>97.3</v>
      </c>
      <c r="L360" s="105" t="s">
        <v>558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60" s="106">
        <v>0.375</v>
      </c>
      <c r="P360" s="106">
        <v>6.25E-2</v>
      </c>
      <c r="Q360" s="105">
        <v>1</v>
      </c>
      <c r="R360" s="10" t="str">
        <f>IFERROR(_xlfn.XLOOKUP(F360, BS_ATIVIDADE[ATIVIDADE],BS_ATIVIDADE[UNIDADE] ), "*")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0" s="105" t="s">
        <v>1058</v>
      </c>
      <c r="W360" s="151" t="s">
        <v>1025</v>
      </c>
      <c r="X360" s="104" t="s">
        <v>386</v>
      </c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PDM - SOLDA</v>
      </c>
      <c r="AJ360" s="9" t="str">
        <f>IF(BS_CONTROLE[[#This Row],[Atividade]]=0, "-", BS_CONTROLE[[#This Row],[Atividade]])</f>
        <v>PDM - SOLDA</v>
      </c>
      <c r="AK360" s="31" t="str">
        <f>BS_CONTROLE[[#This Row],[Local - Partida]]</f>
        <v>-</v>
      </c>
      <c r="AL360" s="31" t="str">
        <f>BS_CONTROLE[[#This Row],[Local - Encerramento]]</f>
        <v>-</v>
      </c>
      <c r="AM360" s="105" t="str">
        <f>IF(BS_CONTROLE[[#This Row],[Entre - Estações]]=0, "-", BS_CONTROLE[[#This Row],[Entre - Estações]])</f>
        <v>ZTT</v>
      </c>
      <c r="AN360" s="105" t="str">
        <f>IF(BS_CONTROLE[[#This Row],[SB]]=0, "-", BS_CONTROLE[[#This Row],[SB]])</f>
        <v>ZTTK971</v>
      </c>
      <c r="AO360" s="105">
        <f>IF(BS_CONTROLE[[#This Row],[SUB]]=0, "-", BS_CONTROLE[[#This Row],[SUB]])</f>
        <v>70</v>
      </c>
      <c r="AP360" s="105">
        <f>BS_CONTROLE[[#This Row],[KM - Inicio]]</f>
        <v>97.3</v>
      </c>
      <c r="AQ360" s="105">
        <f>BS_CONTROLE[[#This Row],[KM - Inicio]]</f>
        <v>97.3</v>
      </c>
      <c r="AR360" s="108"/>
      <c r="AS360" s="108"/>
      <c r="AT360" s="108"/>
      <c r="AU360" s="136"/>
      <c r="AV360" s="136"/>
      <c r="AW360" s="14"/>
      <c r="AX360" s="14"/>
      <c r="AY360" s="164">
        <f>IF(D360="","*",IFERROR(IF(ISODD(COUNT(AS360:AX360)),"ERRO",SUM((AT360-AS360),(AV360-AU360),(AX360-AW360))),"ERRO"))</f>
        <v>0</v>
      </c>
      <c r="AZ360" s="153"/>
      <c r="BA360" s="109"/>
      <c r="BB360" s="10" t="str">
        <f>IFERROR(_xlfn.XLOOKUP(AI360, BS_ATIVIDADE[ATIVIDADE],BS_ATIVIDADE[UNIDADE] ), "*")</f>
        <v>Nº DE SOLDA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Produção e Intervalo</v>
      </c>
      <c r="BR360" s="19">
        <f>IF(OR(B360="",F360=""),"*",AY360/P360)</f>
        <v>0</v>
      </c>
      <c r="BS360" s="19">
        <f>IF(OR(B360="",F360=""),"*",BA360/Q360)</f>
        <v>0</v>
      </c>
      <c r="BT360" s="8" t="str">
        <f t="shared" si="8"/>
        <v/>
      </c>
    </row>
    <row r="361" spans="1:72" hidden="1">
      <c r="A361" s="47" t="str">
        <f>D361&amp;B361</f>
        <v>V9246093</v>
      </c>
      <c r="B361" s="102">
        <v>46093</v>
      </c>
      <c r="C361" s="135">
        <f>IF(BS_CONTROLE[[#This Row],[DATA]]="","",WEEKNUM(BS_CONTROLE[[#This Row],[DATA]]))</f>
        <v>11</v>
      </c>
      <c r="D361" s="104" t="s">
        <v>772</v>
      </c>
      <c r="E361" s="159">
        <v>174</v>
      </c>
      <c r="F361" s="126" t="s">
        <v>663</v>
      </c>
      <c r="G361" s="142" t="str">
        <f>IF(D361="","*",VLOOKUP(F361,BS_ATIVIDADE[],3,FALSE))</f>
        <v>MECANIZAÇÃO - SOCADORA</v>
      </c>
      <c r="H361" s="106" t="s">
        <v>1057</v>
      </c>
      <c r="I361" s="106" t="s">
        <v>1057</v>
      </c>
      <c r="J361" s="105">
        <v>70</v>
      </c>
      <c r="K361" s="105">
        <v>86.5</v>
      </c>
      <c r="L361" s="105">
        <v>86.9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61" s="106">
        <v>0.375</v>
      </c>
      <c r="P361" s="106">
        <v>8.3333333333333329E-2</v>
      </c>
      <c r="Q361" s="105">
        <v>200</v>
      </c>
      <c r="R361" s="10" t="str">
        <f>IFERROR(_xlfn.XLOOKUP(F361, BS_ATIVIDADE[ATIVIDADE],BS_ATIVIDADE[UNIDADE] ), "*")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1" s="105" t="s">
        <v>1058</v>
      </c>
      <c r="W361" s="151" t="s">
        <v>1013</v>
      </c>
      <c r="X361" s="104" t="s">
        <v>386</v>
      </c>
      <c r="Y361" s="129"/>
      <c r="Z361" s="104"/>
      <c r="AA361" s="105" t="s">
        <v>1408</v>
      </c>
      <c r="AB361" s="103" t="s">
        <v>377</v>
      </c>
      <c r="AC361" s="152" t="s">
        <v>371</v>
      </c>
      <c r="AD361" s="107">
        <v>0.35416666666666669</v>
      </c>
      <c r="AE361" s="105" t="s">
        <v>558</v>
      </c>
      <c r="AF361" s="105" t="s">
        <v>558</v>
      </c>
      <c r="AG361" s="105"/>
      <c r="AH361" s="15"/>
      <c r="AI361" s="126" t="str">
        <f>IF(BS_CONTROLE[[#This Row],[Atividade]]=0, "-", BS_CONTROLE[[#This Row],[Atividade]])</f>
        <v>MECANIZAÇÃO - SOCADORA</v>
      </c>
      <c r="AJ361" s="9" t="str">
        <f>IF(BS_CONTROLE[[#This Row],[Atividade]]=0, "-", BS_CONTROLE[[#This Row],[Atividade]])</f>
        <v>MECANIZAÇÃO - SOCADORA</v>
      </c>
      <c r="AK361" s="31" t="str">
        <f>BS_CONTROLE[[#This Row],[Local - Partida]]</f>
        <v>ZAC-2</v>
      </c>
      <c r="AL361" s="31" t="str">
        <f>BS_CONTROLE[[#This Row],[Local - Encerramento]]</f>
        <v>ZAC-2</v>
      </c>
      <c r="AM361" s="105" t="str">
        <f>IF(BS_CONTROLE[[#This Row],[Entre - Estações]]=0, "-", BS_CONTROLE[[#This Row],[Entre - Estações]])</f>
        <v>ZAC-ZSW</v>
      </c>
      <c r="AN361" s="105" t="str">
        <f>IF(BS_CONTROLE[[#This Row],[SB]]=0, "-", BS_CONTROLE[[#This Row],[SB]])</f>
        <v>ZACZSW</v>
      </c>
      <c r="AO361" s="105">
        <f>IF(BS_CONTROLE[[#This Row],[SUB]]=0, "-", BS_CONTROLE[[#This Row],[SUB]])</f>
        <v>70</v>
      </c>
      <c r="AP361" s="105">
        <f>BS_CONTROLE[[#This Row],[KM - Inicio]]</f>
        <v>86.5</v>
      </c>
      <c r="AQ361" s="105">
        <f>BS_CONTROLE[[#This Row],[KM - Inicio]]</f>
        <v>86.5</v>
      </c>
      <c r="AR361" s="108"/>
      <c r="AS361" s="108"/>
      <c r="AT361" s="108"/>
      <c r="AU361" s="136"/>
      <c r="AV361" s="136"/>
      <c r="AW361" s="14"/>
      <c r="AX361" s="14"/>
      <c r="AY361" s="164">
        <f>IF(D361="","*",IFERROR(IF(ISODD(COUNT(AS361:AX361)),"ERRO",SUM((AT361-AS361),(AV361-AU361),(AX361-AW361))),"ERRO"))</f>
        <v>0</v>
      </c>
      <c r="AZ361" s="153"/>
      <c r="BA361" s="109"/>
      <c r="BB361" s="10" t="str">
        <f>IFERROR(_xlfn.XLOOKUP(AI361, BS_ATIVIDADE[ATIVIDADE],BS_ATIVIDADE[UNIDADE] ), "*")</f>
        <v>M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Produção e Intervalo</v>
      </c>
      <c r="BR361" s="19">
        <f>IF(OR(B361="",F361=""),"*",AY361/P361)</f>
        <v>0</v>
      </c>
      <c r="BS361" s="19">
        <f>IF(OR(B361="",F361=""),"*",BA361/Q361)</f>
        <v>0</v>
      </c>
      <c r="BT361" s="8" t="str">
        <f t="shared" si="8"/>
        <v/>
      </c>
    </row>
    <row r="362" spans="1:72" hidden="1">
      <c r="A362" s="47" t="str">
        <f>D362&amp;B362</f>
        <v>A74</v>
      </c>
      <c r="B362" s="102"/>
      <c r="C362" s="135" t="str">
        <f>IF(BS_CONTROLE[[#This Row],[DATA]]="","",WEEKNUM(BS_CONTROLE[[#This Row],[DATA]]))</f>
        <v/>
      </c>
      <c r="D362" s="104" t="s">
        <v>681</v>
      </c>
      <c r="E362" s="159"/>
      <c r="F362" s="126" t="s">
        <v>579</v>
      </c>
      <c r="G362" s="142"/>
      <c r="H362" s="106" t="s">
        <v>1482</v>
      </c>
      <c r="I362" s="106" t="s">
        <v>333</v>
      </c>
      <c r="J362" s="105">
        <v>68</v>
      </c>
      <c r="K362" s="105">
        <v>52</v>
      </c>
      <c r="L362" s="105"/>
      <c r="M362" s="127" t="s">
        <v>1501</v>
      </c>
      <c r="N362" s="127" t="s">
        <v>1279</v>
      </c>
      <c r="O362" s="106">
        <v>0.33333333333333331</v>
      </c>
      <c r="P362" s="106">
        <v>4.1666666666666664E-2</v>
      </c>
      <c r="Q362" s="105">
        <v>60</v>
      </c>
      <c r="R362" s="10" t="str">
        <f>IFERROR(_xlfn.XLOOKUP(F362, BS_ATIVIDADE[ATIVIDADE],BS_ATIVIDADE[UNIDADE] ), "*")</f>
        <v>KM</v>
      </c>
      <c r="S362" s="128" t="s">
        <v>8</v>
      </c>
      <c r="T362" s="128" t="s">
        <v>261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 t="s">
        <v>1017</v>
      </c>
      <c r="W362" s="151" t="s">
        <v>1243</v>
      </c>
      <c r="X362" s="104" t="s">
        <v>386</v>
      </c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DETECÇÃO - RONDA 7 DIAS</v>
      </c>
      <c r="AJ362" s="9" t="str">
        <f>IF(BS_CONTROLE[[#This Row],[Atividade]]=0, "-", BS_CONTROLE[[#This Row],[Atividade]])</f>
        <v>DETECÇÃO - RONDA 7 DIAS</v>
      </c>
      <c r="AK362" s="31" t="str">
        <f>BS_CONTROLE[[#This Row],[Local - Partida]]</f>
        <v>ZBVZQB</v>
      </c>
      <c r="AL362" s="31" t="str">
        <f>BS_CONTROLE[[#This Row],[Local - Encerramento]]</f>
        <v>ZRX</v>
      </c>
      <c r="AM362" s="105" t="str">
        <f>IF(BS_CONTROLE[[#This Row],[Entre - Estações]]=0, "-", BS_CONTROLE[[#This Row],[Entre - Estações]])</f>
        <v>ZQBZBV-ZRX</v>
      </c>
      <c r="AN362" s="105" t="str">
        <f>IF(BS_CONTROLE[[#This Row],[SB]]=0, "-", BS_CONTROLE[[#This Row],[SB]])</f>
        <v>ZQBZBVZRX</v>
      </c>
      <c r="AO362" s="105">
        <f>IF(BS_CONTROLE[[#This Row],[SUB]]=0, "-", BS_CONTROLE[[#This Row],[SUB]])</f>
        <v>68</v>
      </c>
      <c r="AP362" s="105">
        <f>BS_CONTROLE[[#This Row],[KM - Inicio]]</f>
        <v>52</v>
      </c>
      <c r="AQ362" s="105">
        <f>BS_CONTROLE[[#This Row],[KM - Inicio]]</f>
        <v>52</v>
      </c>
      <c r="AR362" s="108"/>
      <c r="AS362" s="108"/>
      <c r="AT362" s="108"/>
      <c r="AU362" s="136"/>
      <c r="AV362" s="136"/>
      <c r="AW362" s="14"/>
      <c r="AX362" s="14"/>
      <c r="AY362" s="164">
        <f>IF(D362="","*",IFERROR(IF(ISODD(COUNT(AS362:AX362)),"ERRO",SUM((AT362-AS362),(AV362-AU362),(AX362-AW362))),"ERRO"))</f>
        <v>0</v>
      </c>
      <c r="AZ362" s="153"/>
      <c r="BA362" s="109"/>
      <c r="BB362" s="10" t="str">
        <f>IFERROR(_xlfn.XLOOKUP(AI362, BS_ATIVIDADE[ATIVIDADE],BS_ATIVIDADE[UNIDADE] ), "*")</f>
        <v>KM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>W5946093</v>
      </c>
      <c r="B364" s="102">
        <v>46093</v>
      </c>
      <c r="C364" s="135">
        <f>IF(BS_CONTROLE[[#This Row],[DATA]]="","",WEEKNUM(BS_CONTROLE[[#This Row],[DATA]]))</f>
        <v>11</v>
      </c>
      <c r="D364" s="104" t="s">
        <v>790</v>
      </c>
      <c r="E364" s="159">
        <v>356</v>
      </c>
      <c r="F364" s="126" t="s">
        <v>721</v>
      </c>
      <c r="G364" s="142" t="str">
        <f>IF(D364="","*",VLOOKUP(F364,BS_ATIVIDADE[],3,FALSE))</f>
        <v>DORMENTE - DESCARGA</v>
      </c>
      <c r="H364" s="106" t="s">
        <v>1502</v>
      </c>
      <c r="I364" s="106" t="s">
        <v>1502</v>
      </c>
      <c r="J364" s="105">
        <v>56</v>
      </c>
      <c r="K364" s="105">
        <v>253.7</v>
      </c>
      <c r="L364" s="105">
        <v>252.042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4" s="106">
        <v>0.33333333333333331</v>
      </c>
      <c r="P364" s="106">
        <v>6.25E-2</v>
      </c>
      <c r="Q364" s="105">
        <v>567</v>
      </c>
      <c r="R364" s="10" t="str">
        <f>IFERROR(_xlfn.XLOOKUP(F364, BS_ATIVIDADE[ATIVIDADE],BS_ATIVIDADE[UNIDADE] ), "*")</f>
        <v>Nº DE DORMENTES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4" s="105" t="s">
        <v>1284</v>
      </c>
      <c r="W364" s="151" t="s">
        <v>1503</v>
      </c>
      <c r="X364" s="104" t="s">
        <v>386</v>
      </c>
      <c r="Y364" s="129"/>
      <c r="Z364" s="104"/>
      <c r="AA364" s="105" t="s">
        <v>1176</v>
      </c>
      <c r="AB364" s="103" t="s">
        <v>377</v>
      </c>
      <c r="AC364" s="152" t="s">
        <v>371</v>
      </c>
      <c r="AD364" s="107">
        <v>0.29166666666666669</v>
      </c>
      <c r="AE364" s="105">
        <v>7629</v>
      </c>
      <c r="AF364" s="105"/>
      <c r="AG364" s="105"/>
      <c r="AH364" s="15"/>
      <c r="AI364" s="126" t="str">
        <f>IF(BS_CONTROLE[[#This Row],[Atividade]]=0, "-", BS_CONTROLE[[#This Row],[Atividade]])</f>
        <v>PDM - DESCARGA - DORMENTE</v>
      </c>
      <c r="AJ364" s="9" t="str">
        <f>IF(BS_CONTROLE[[#This Row],[Atividade]]=0, "-", BS_CONTROLE[[#This Row],[Atividade]])</f>
        <v>PDM - DESCARGA - DORMENTE</v>
      </c>
      <c r="AK364" s="31" t="str">
        <f>BS_CONTROLE[[#This Row],[Local - Partida]]</f>
        <v>ZYU-1</v>
      </c>
      <c r="AL364" s="31" t="str">
        <f>BS_CONTROLE[[#This Row],[Local - Encerramento]]</f>
        <v>ZYU-1</v>
      </c>
      <c r="AM364" s="105" t="str">
        <f>IF(BS_CONTROLE[[#This Row],[Entre - Estações]]=0, "-", BS_CONTROLE[[#This Row],[Entre - Estações]])</f>
        <v>ZQB-ZBV</v>
      </c>
      <c r="AN364" s="105" t="str">
        <f>IF(BS_CONTROLE[[#This Row],[SB]]=0, "-", BS_CONTROLE[[#This Row],[SB]])</f>
        <v>ZQBZBL</v>
      </c>
      <c r="AO364" s="105">
        <f>IF(BS_CONTROLE[[#This Row],[SUB]]=0, "-", BS_CONTROLE[[#This Row],[SUB]])</f>
        <v>56</v>
      </c>
      <c r="AP364" s="105">
        <f>BS_CONTROLE[[#This Row],[KM - Inicio]]</f>
        <v>253.7</v>
      </c>
      <c r="AQ364" s="105">
        <f>BS_CONTROLE[[#This Row],[KM - Inicio]]</f>
        <v>253.7</v>
      </c>
      <c r="AR364" s="108"/>
      <c r="AS364" s="108"/>
      <c r="AT364" s="108"/>
      <c r="AU364" s="136"/>
      <c r="AV364" s="136"/>
      <c r="AW364" s="14"/>
      <c r="AX364" s="14"/>
      <c r="AY364" s="164">
        <f>IF(D364="","*",IFERROR(IF(ISODD(COUNT(AS364:AX364)),"ERRO",SUM((AT364-AS364),(AV364-AU364),(AX364-AW364))),"ERRO"))</f>
        <v>0</v>
      </c>
      <c r="AZ364" s="153"/>
      <c r="BA364" s="109"/>
      <c r="BB364" s="10" t="str">
        <f>IFERROR(_xlfn.XLOOKUP(AI364, BS_ATIVIDADE[ATIVIDADE],BS_ATIVIDADE[UNIDADE] ), "*")</f>
        <v>Nº DE DORMENTES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Produção e Intervalo</v>
      </c>
      <c r="BR364" s="19">
        <f>IF(OR(B364="",F364=""),"*",AY364/P364)</f>
        <v>0</v>
      </c>
      <c r="BS364" s="19">
        <f>IF(OR(B364="",F364=""),"*",BA364/Q364)</f>
        <v>0</v>
      </c>
      <c r="BT364" s="8" t="str">
        <f t="shared" si="8"/>
        <v/>
      </c>
    </row>
    <row r="365" spans="1:72" hidden="1">
      <c r="A365" s="47" t="str">
        <f>D365&amp;B365</f>
        <v>JOSÉ (TP-879)46093</v>
      </c>
      <c r="B365" s="102">
        <v>46093</v>
      </c>
      <c r="C365" s="135">
        <f>IF(BS_CONTROLE[[#This Row],[DATA]]="","",WEEKNUM(BS_CONTROLE[[#This Row],[DATA]]))</f>
        <v>11</v>
      </c>
      <c r="D365" s="104" t="s">
        <v>865</v>
      </c>
      <c r="E365" s="159">
        <v>325</v>
      </c>
      <c r="F365" s="126" t="s">
        <v>744</v>
      </c>
      <c r="G365" s="142" t="str">
        <f>IF(D365="","*",VLOOKUP(F365,BS_ATIVIDADE[],3,FALSE))</f>
        <v>DORMENTE - SUBSTITUIÇÂO</v>
      </c>
      <c r="H365" s="106" t="s">
        <v>558</v>
      </c>
      <c r="I365" s="106"/>
      <c r="J365" s="105">
        <v>56</v>
      </c>
      <c r="K365" s="105">
        <v>253.7</v>
      </c>
      <c r="L365" s="105" t="s">
        <v>558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65" s="106">
        <v>0.375</v>
      </c>
      <c r="P365" s="106">
        <v>6.25E-2</v>
      </c>
      <c r="Q365" s="105">
        <v>30</v>
      </c>
      <c r="R365" s="10" t="str">
        <f>IFERROR(_xlfn.XLOOKUP(F365, BS_ATIVIDADE[ATIVIDADE],BS_ATIVIDADE[UNIDADE] ), "*")</f>
        <v>Nº DE DORMENTES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5" s="105" t="s">
        <v>1284</v>
      </c>
      <c r="W365" s="151" t="s">
        <v>1054</v>
      </c>
      <c r="X365" s="104" t="s">
        <v>386</v>
      </c>
      <c r="Y365" s="129"/>
      <c r="Z365" s="104"/>
      <c r="AA365" s="105" t="s">
        <v>558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PDM - SUBSTITUIÇÃO - DORMENTE</v>
      </c>
      <c r="AJ365" s="9" t="str">
        <f>IF(BS_CONTROLE[[#This Row],[Atividade]]=0, "-", BS_CONTROLE[[#This Row],[Atividade]])</f>
        <v>PDM - SUBSTITUIÇÃO - DORMENTE</v>
      </c>
      <c r="AK365" s="31" t="str">
        <f>BS_CONTROLE[[#This Row],[Local - Partida]]</f>
        <v>-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ZQB-ZBV</v>
      </c>
      <c r="AN365" s="105" t="str">
        <f>IF(BS_CONTROLE[[#This Row],[SB]]=0, "-", BS_CONTROLE[[#This Row],[SB]])</f>
        <v>ZQBZBL</v>
      </c>
      <c r="AO365" s="105">
        <f>IF(BS_CONTROLE[[#This Row],[SUB]]=0, "-", BS_CONTROLE[[#This Row],[SUB]])</f>
        <v>56</v>
      </c>
      <c r="AP365" s="105">
        <f>BS_CONTROLE[[#This Row],[KM - Inicio]]</f>
        <v>253.7</v>
      </c>
      <c r="AQ365" s="105">
        <f>BS_CONTROLE[[#This Row],[KM - Inicio]]</f>
        <v>253.7</v>
      </c>
      <c r="AR365" s="108"/>
      <c r="AS365" s="108"/>
      <c r="AT365" s="108"/>
      <c r="AU365" s="136"/>
      <c r="AV365" s="136"/>
      <c r="AW365" s="14"/>
      <c r="AX365" s="14"/>
      <c r="AY365" s="164">
        <f>IF(D365="","*",IFERROR(IF(ISODD(COUNT(AS365:AX365)),"ERRO",SUM((AT365-AS365),(AV365-AU365),(AX365-AW365))),"ERRO"))</f>
        <v>0</v>
      </c>
      <c r="AZ365" s="153"/>
      <c r="BA365" s="109"/>
      <c r="BB365" s="10" t="str">
        <f>IFERROR(_xlfn.XLOOKUP(AI365, BS_ATIVIDADE[ATIVIDADE],BS_ATIVIDADE[UNIDADE] ), "*")</f>
        <v>Nº DE DORMENTES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Produção e Intervalo</v>
      </c>
      <c r="BR365" s="19">
        <f>IF(OR(B365="",F365=""),"*",AY365/P365)</f>
        <v>0</v>
      </c>
      <c r="BS365" s="19">
        <f>IF(OR(B365="",F365=""),"*",BA365/Q365)</f>
        <v>0</v>
      </c>
      <c r="BT365" s="8" t="str">
        <f t="shared" si="8"/>
        <v/>
      </c>
    </row>
    <row r="366" spans="1:72" hidden="1">
      <c r="A366" s="47" t="str">
        <f>D366&amp;B366</f>
        <v>EDSON/NIVALDO (TP-819)46093</v>
      </c>
      <c r="B366" s="102">
        <v>46093</v>
      </c>
      <c r="C366" s="135">
        <f>IF(BS_CONTROLE[[#This Row],[DATA]]="","",WEEKNUM(BS_CONTROLE[[#This Row],[DATA]]))</f>
        <v>11</v>
      </c>
      <c r="D366" s="104" t="s">
        <v>842</v>
      </c>
      <c r="E366" s="159">
        <v>30</v>
      </c>
      <c r="F366" s="126" t="s">
        <v>744</v>
      </c>
      <c r="G366" s="142" t="str">
        <f>IF(D366="","*",VLOOKUP(F366,BS_ATIVIDADE[],3,FALSE))</f>
        <v>DORMENTE - SUBSTITUIÇÂO</v>
      </c>
      <c r="H366" s="106" t="s">
        <v>558</v>
      </c>
      <c r="I366" s="106" t="s">
        <v>558</v>
      </c>
      <c r="J366" s="105">
        <v>49</v>
      </c>
      <c r="K366" s="105">
        <v>224.45</v>
      </c>
      <c r="L366" s="105" t="s">
        <v>558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66" s="106">
        <v>0.375</v>
      </c>
      <c r="P366" s="106">
        <v>6.25E-2</v>
      </c>
      <c r="Q366" s="105">
        <v>40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6" s="105" t="s">
        <v>1284</v>
      </c>
      <c r="W366" s="151" t="s">
        <v>1092</v>
      </c>
      <c r="X366" s="104" t="s">
        <v>386</v>
      </c>
      <c r="Y366" s="129"/>
      <c r="Z366" s="104"/>
      <c r="AA366" s="105" t="s">
        <v>558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 t="str">
        <f>BS_CONTROLE[[#This Row],[Local - Encerramento]]</f>
        <v>-</v>
      </c>
      <c r="AM366" s="105" t="str">
        <f>IF(BS_CONTROLE[[#This Row],[Entre - Estações]]=0, "-", BS_CONTROLE[[#This Row],[Entre - Estações]])</f>
        <v>ZXI-ZVK</v>
      </c>
      <c r="AN366" s="105" t="str">
        <f>IF(BS_CONTROLE[[#This Row],[SB]]=0, "-", BS_CONTROLE[[#This Row],[SB]])</f>
        <v>224ZIC1</v>
      </c>
      <c r="AO366" s="105">
        <f>IF(BS_CONTROLE[[#This Row],[SUB]]=0, "-", BS_CONTROLE[[#This Row],[SUB]])</f>
        <v>49</v>
      </c>
      <c r="AP366" s="105">
        <f>BS_CONTROLE[[#This Row],[KM - Inicio]]</f>
        <v>224.45</v>
      </c>
      <c r="AQ366" s="105">
        <f>BS_CONTROLE[[#This Row],[KM - Inicio]]</f>
        <v>224.45</v>
      </c>
      <c r="AR366" s="108"/>
      <c r="AS366" s="108"/>
      <c r="AT366" s="108"/>
      <c r="AU366" s="136"/>
      <c r="AV366" s="136"/>
      <c r="AW366" s="14"/>
      <c r="AX366" s="14"/>
      <c r="AY366" s="164">
        <f>IF(D366="","*",IFERROR(IF(ISODD(COUNT(AS366:AX366)),"ERRO",SUM((AT366-AS366),(AV366-AU366),(AX366-AW366))),"ERRO"))</f>
        <v>0</v>
      </c>
      <c r="AZ366" s="153"/>
      <c r="BA366" s="109"/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Produção e Intervalo</v>
      </c>
      <c r="BR366" s="19">
        <f>IF(OR(B366="",F366=""),"*",AY366/P366)</f>
        <v>0</v>
      </c>
      <c r="BS366" s="19">
        <f>IF(OR(B366="",F366=""),"*",BA366/Q366)</f>
        <v>0</v>
      </c>
      <c r="BT366" s="8" t="str">
        <f t="shared" si="8"/>
        <v/>
      </c>
    </row>
    <row r="367" spans="1:72" hidden="1">
      <c r="A367" s="47" t="str">
        <f>D367&amp;B367</f>
        <v>ROGÉRIO (TP-730)46093</v>
      </c>
      <c r="B367" s="102">
        <v>46093</v>
      </c>
      <c r="C367" s="135">
        <f>IF(BS_CONTROLE[[#This Row],[DATA]]="","",WEEKNUM(BS_CONTROLE[[#This Row],[DATA]]))</f>
        <v>11</v>
      </c>
      <c r="D367" s="104" t="s">
        <v>900</v>
      </c>
      <c r="E367" s="159">
        <v>57</v>
      </c>
      <c r="F367" s="126" t="s">
        <v>744</v>
      </c>
      <c r="G367" s="142" t="str">
        <f>IF(D367="","*",VLOOKUP(F367,BS_ATIVIDADE[],3,FALSE))</f>
        <v>DORMENTE - SUBSTITUIÇÂO</v>
      </c>
      <c r="H367" s="127" t="str" cm="1">
        <f t="array" ref="H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67" s="106" t="s">
        <v>558</v>
      </c>
      <c r="J367" s="105">
        <v>49</v>
      </c>
      <c r="K367" s="105">
        <v>202.45</v>
      </c>
      <c r="L367" s="105" t="s">
        <v>558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7" s="106">
        <v>0.375</v>
      </c>
      <c r="P367" s="106">
        <v>6.25E-2</v>
      </c>
      <c r="Q367" s="105">
        <v>40</v>
      </c>
      <c r="R367" s="10" t="str">
        <f>IFERROR(_xlfn.XLOOKUP(F367, BS_ATIVIDADE[ATIVIDADE],BS_ATIVIDADE[UNIDADE] ), "*")</f>
        <v>Nº DE DORMENTES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67" s="105" t="s">
        <v>1284</v>
      </c>
      <c r="W367" s="151" t="s">
        <v>1092</v>
      </c>
      <c r="X367" s="104" t="s">
        <v>386</v>
      </c>
      <c r="Y367" s="129"/>
      <c r="Z367" s="104"/>
      <c r="AA367" s="105" t="s">
        <v>558</v>
      </c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PDM - SUBSTITUIÇÃO - DORMENTE</v>
      </c>
      <c r="AJ367" s="9" t="str">
        <f>IF(BS_CONTROLE[[#This Row],[Atividade]]=0, "-", BS_CONTROLE[[#This Row],[Atividade]])</f>
        <v>PDM - SUBSTITUIÇÃO - DORMENTE</v>
      </c>
      <c r="AK367" s="31" t="str">
        <f>BS_CONTROLE[[#This Row],[Local - Partida]]</f>
        <v>ZYU1</v>
      </c>
      <c r="AL367" s="31" t="str">
        <f>BS_CONTROLE[[#This Row],[Local - Encerramento]]</f>
        <v>-</v>
      </c>
      <c r="AM367" s="105" t="str">
        <f>IF(BS_CONTROLE[[#This Row],[Entre - Estações]]=0, "-", BS_CONTROLE[[#This Row],[Entre - Estações]])</f>
        <v>ZYU</v>
      </c>
      <c r="AN367" s="105" t="str">
        <f>IF(BS_CONTROLE[[#This Row],[SB]]=0, "-", BS_CONTROLE[[#This Row],[SB]])</f>
        <v>ZYU1</v>
      </c>
      <c r="AO367" s="105">
        <f>IF(BS_CONTROLE[[#This Row],[SUB]]=0, "-", BS_CONTROLE[[#This Row],[SUB]])</f>
        <v>49</v>
      </c>
      <c r="AP367" s="105">
        <f>BS_CONTROLE[[#This Row],[KM - Inicio]]</f>
        <v>202.45</v>
      </c>
      <c r="AQ367" s="105">
        <f>BS_CONTROLE[[#This Row],[KM - Inicio]]</f>
        <v>202.45</v>
      </c>
      <c r="AR367" s="108"/>
      <c r="AS367" s="108"/>
      <c r="AT367" s="108"/>
      <c r="AU367" s="136"/>
      <c r="AV367" s="136"/>
      <c r="AW367" s="14"/>
      <c r="AX367" s="14"/>
      <c r="AY367" s="164">
        <f>IF(D367="","*",IFERROR(IF(ISODD(COUNT(AS367:AX367)),"ERRO",SUM((AT367-AS367),(AV367-AU367),(AX367-AW367))),"ERRO"))</f>
        <v>0</v>
      </c>
      <c r="AZ367" s="153"/>
      <c r="BA367" s="109"/>
      <c r="BB367" s="10" t="str">
        <f>IFERROR(_xlfn.XLOOKUP(AI367, BS_ATIVIDADE[ATIVIDADE],BS_ATIVIDADE[UNIDADE] ), "*")</f>
        <v>Nº DE DORMENTES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Produção e Intervalo</v>
      </c>
      <c r="BR367" s="19">
        <f>IF(OR(B367="",F367=""),"*",AY367/P367)</f>
        <v>0</v>
      </c>
      <c r="BS367" s="19">
        <f>IF(OR(B367="",F367=""),"*",BA367/Q367)</f>
        <v>0</v>
      </c>
      <c r="BT367" s="8" t="str">
        <f t="shared" si="8"/>
        <v/>
      </c>
    </row>
    <row r="368" spans="1:72" hidden="1">
      <c r="A368" s="47" t="str">
        <f>D368&amp;B368</f>
        <v>V93</v>
      </c>
      <c r="B368" s="102"/>
      <c r="C368" s="135" t="str">
        <f>IF(BS_CONTROLE[[#This Row],[DATA]]="","",WEEKNUM(BS_CONTROLE[[#This Row],[DATA]]))</f>
        <v/>
      </c>
      <c r="D368" s="104" t="s">
        <v>775</v>
      </c>
      <c r="E368" s="159">
        <v>52</v>
      </c>
      <c r="F368" s="126" t="s">
        <v>663</v>
      </c>
      <c r="G368" s="142" t="str">
        <f>IF(D368="","*",VLOOKUP(F368,BS_ATIVIDADE[],3,FALSE))</f>
        <v>MECANIZAÇÃO - SOCADORA</v>
      </c>
      <c r="H368" s="105" t="s">
        <v>1290</v>
      </c>
      <c r="I368" s="105" t="s">
        <v>1290</v>
      </c>
      <c r="J368" s="105">
        <v>56</v>
      </c>
      <c r="K368" s="105">
        <v>190.07</v>
      </c>
      <c r="L368" s="105">
        <v>188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127" t="s">
        <v>1291</v>
      </c>
      <c r="O368" s="106">
        <v>0.39583333333333331</v>
      </c>
      <c r="P368" s="106">
        <v>8.3333333333333329E-2</v>
      </c>
      <c r="Q368" s="105">
        <v>200</v>
      </c>
      <c r="R368" s="10" t="str">
        <f>IFERROR(_xlfn.XLOOKUP(F368, BS_ATIVIDADE[ATIVIDADE],BS_ATIVIDADE[UNIDADE] ), "*")</f>
        <v>M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8" s="105" t="s">
        <v>1029</v>
      </c>
      <c r="W368" s="151" t="s">
        <v>1013</v>
      </c>
      <c r="X368" s="104" t="s">
        <v>386</v>
      </c>
      <c r="Y368" s="129"/>
      <c r="Z368" s="104"/>
      <c r="AA368" s="105">
        <v>1</v>
      </c>
      <c r="AB368" s="103" t="s">
        <v>383</v>
      </c>
      <c r="AC368" s="152" t="s">
        <v>384</v>
      </c>
      <c r="AD368" s="107">
        <v>0.33333333333333331</v>
      </c>
      <c r="AE368" s="105" t="s">
        <v>558</v>
      </c>
      <c r="AF368" s="105"/>
      <c r="AG368" s="105"/>
      <c r="AH368" s="15"/>
      <c r="AI368" s="126" t="str">
        <f>IF(BS_CONTROLE[[#This Row],[Atividade]]=0, "-", BS_CONTROLE[[#This Row],[Atividade]])</f>
        <v>MECANIZAÇÃO - SOCADORA</v>
      </c>
      <c r="AJ368" s="9" t="str">
        <f>IF(BS_CONTROLE[[#This Row],[Atividade]]=0, "-", BS_CONTROLE[[#This Row],[Atividade]])</f>
        <v>MECANIZAÇÃO - SOCADORA</v>
      </c>
      <c r="AK368" s="31" t="str">
        <f>BS_CONTROLE[[#This Row],[Local - Partida]]</f>
        <v>ZXP-2</v>
      </c>
      <c r="AL368" s="31" t="str">
        <f>BS_CONTROLE[[#This Row],[Local - Encerramento]]</f>
        <v>ZXP-2</v>
      </c>
      <c r="AM368" s="105" t="str">
        <f>IF(BS_CONTROLE[[#This Row],[Entre - Estações]]=0, "-", BS_CONTROLE[[#This Row],[Entre - Estações]])</f>
        <v>ZXP-ZFY</v>
      </c>
      <c r="AN368" s="105" t="str">
        <f>IF(BS_CONTROLE[[#This Row],[SB]]=0, "-", BS_CONTROLE[[#This Row],[SB]])</f>
        <v>189ZFY/ZXP189</v>
      </c>
      <c r="AO368" s="105">
        <f>IF(BS_CONTROLE[[#This Row],[SUB]]=0, "-", BS_CONTROLE[[#This Row],[SUB]])</f>
        <v>56</v>
      </c>
      <c r="AP368" s="105">
        <f>BS_CONTROLE[[#This Row],[KM - Inicio]]</f>
        <v>190.07</v>
      </c>
      <c r="AQ368" s="105">
        <f>BS_CONTROLE[[#This Row],[KM - Inicio]]</f>
        <v>190.07</v>
      </c>
      <c r="AR368" s="108"/>
      <c r="AS368" s="108"/>
      <c r="AT368" s="108"/>
      <c r="AU368" s="136"/>
      <c r="AV368" s="136"/>
      <c r="AW368" s="14"/>
      <c r="AX368" s="14"/>
      <c r="AY368" s="164">
        <f>IF(D368="","*",IFERROR(IF(ISODD(COUNT(AS368:AX368)),"ERRO",SUM((AT368-AS368),(AV368-AU368),(AX368-AW368))),"ERRO"))</f>
        <v>0</v>
      </c>
      <c r="AZ368" s="153"/>
      <c r="BA368" s="109"/>
      <c r="BB368" s="10" t="str">
        <f>IFERROR(_xlfn.XLOOKUP(AI368, BS_ATIVIDADE[ATIVIDADE],BS_ATIVIDADE[UNIDADE] ), "*")</f>
        <v>M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>ROBSON (TF-701)46093</v>
      </c>
      <c r="B369" s="102">
        <v>46093</v>
      </c>
      <c r="C369" s="135">
        <f>IF(BS_CONTROLE[[#This Row],[DATA]]="","",WEEKNUM(BS_CONTROLE[[#This Row],[DATA]]))</f>
        <v>11</v>
      </c>
      <c r="D369" s="104" t="s">
        <v>898</v>
      </c>
      <c r="E369" s="177">
        <v>114</v>
      </c>
      <c r="F369" s="126" t="s">
        <v>636</v>
      </c>
      <c r="G369" s="142" t="str">
        <f>IF(D369="","*",VLOOKUP(F369,BS_ATIVIDADE[],3,FALSE))</f>
        <v>LIMPEZA LASTRO</v>
      </c>
      <c r="H369" s="127" t="str" cm="1">
        <f t="array" ref="H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69" s="106" t="s">
        <v>558</v>
      </c>
      <c r="J369" s="105">
        <v>56</v>
      </c>
      <c r="K369" s="105">
        <v>187.58</v>
      </c>
      <c r="L369" s="105" t="s">
        <v>558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9" s="106">
        <v>0.41666666666666669</v>
      </c>
      <c r="P369" s="106">
        <v>6.25E-2</v>
      </c>
      <c r="Q369" s="105">
        <v>15</v>
      </c>
      <c r="R369" s="10" t="str">
        <f>IFERROR(_xlfn.XLOOKUP(F369, BS_ATIVIDADE[ATIVIDADE],BS_ATIVIDADE[UNIDADE] ), "*")</f>
        <v>M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69" s="105" t="s">
        <v>1284</v>
      </c>
      <c r="W369" s="151" t="s">
        <v>1295</v>
      </c>
      <c r="X369" s="104" t="s">
        <v>386</v>
      </c>
      <c r="Y369" s="129"/>
      <c r="Z369" s="104"/>
      <c r="AA369" s="105" t="s">
        <v>558</v>
      </c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LIMPEZA LASTRO</v>
      </c>
      <c r="AJ369" s="9" t="str">
        <f>IF(BS_CONTROLE[[#This Row],[Atividade]]=0, "-", BS_CONTROLE[[#This Row],[Atividade]])</f>
        <v>LIMPEZA LASTRO</v>
      </c>
      <c r="AK369" s="31" t="str">
        <f>BS_CONTROLE[[#This Row],[Local - Partida]]</f>
        <v>ZXP189</v>
      </c>
      <c r="AL369" s="31" t="str">
        <f>BS_CONTROLE[[#This Row],[Local - Encerramento]]</f>
        <v>-</v>
      </c>
      <c r="AM369" s="105" t="str">
        <f>IF(BS_CONTROLE[[#This Row],[Entre - Estações]]=0, "-", BS_CONTROLE[[#This Row],[Entre - Estações]])</f>
        <v>ZXP-ZFY</v>
      </c>
      <c r="AN369" s="105" t="str">
        <f>IF(BS_CONTROLE[[#This Row],[SB]]=0, "-", BS_CONTROLE[[#This Row],[SB]])</f>
        <v>ZXP189</v>
      </c>
      <c r="AO369" s="105">
        <f>IF(BS_CONTROLE[[#This Row],[SUB]]=0, "-", BS_CONTROLE[[#This Row],[SUB]])</f>
        <v>56</v>
      </c>
      <c r="AP369" s="105">
        <f>BS_CONTROLE[[#This Row],[KM - Inicio]]</f>
        <v>187.58</v>
      </c>
      <c r="AQ369" s="105">
        <f>BS_CONTROLE[[#This Row],[KM - Inicio]]</f>
        <v>187.58</v>
      </c>
      <c r="AR369" s="108"/>
      <c r="AS369" s="108"/>
      <c r="AT369" s="108"/>
      <c r="AU369" s="136"/>
      <c r="AV369" s="136"/>
      <c r="AW369" s="14"/>
      <c r="AX369" s="14"/>
      <c r="AY369" s="164">
        <f>IF(D369="","*",IFERROR(IF(ISODD(COUNT(AS369:AX369)),"ERRO",SUM((AT369-AS369),(AV369-AU369),(AX369-AW369))),"ERRO"))</f>
        <v>0</v>
      </c>
      <c r="AZ369" s="153"/>
      <c r="BA369" s="109"/>
      <c r="BB369" s="10" t="str">
        <f>IFERROR(_xlfn.XLOOKUP(AI369, BS_ATIVIDADE[ATIVIDADE],BS_ATIVIDADE[UNIDADE] ), "*")</f>
        <v>M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Produção e Intervalo</v>
      </c>
      <c r="BR369" s="19">
        <f>IF(OR(B369="",F369=""),"*",AY369/P369)</f>
        <v>0</v>
      </c>
      <c r="BS369" s="19">
        <f>IF(OR(B369="",F369=""),"*",BA369/Q369)</f>
        <v>0</v>
      </c>
      <c r="BT369" s="8" t="str">
        <f t="shared" si="8"/>
        <v/>
      </c>
    </row>
    <row r="370" spans="1:72" hidden="1">
      <c r="A370" s="47" t="str">
        <f>D370&amp;B370</f>
        <v>CARLOS (TP-722)46093</v>
      </c>
      <c r="B370" s="102">
        <v>46093</v>
      </c>
      <c r="C370" s="135">
        <f>IF(BS_CONTROLE[[#This Row],[DATA]]="","",WEEKNUM(BS_CONTROLE[[#This Row],[DATA]]))</f>
        <v>11</v>
      </c>
      <c r="D370" s="104" t="s">
        <v>826</v>
      </c>
      <c r="E370" s="159">
        <v>262</v>
      </c>
      <c r="F370" s="126" t="s">
        <v>740</v>
      </c>
      <c r="G370" s="142" t="str">
        <f>IF(D370="","*",VLOOKUP(F370,BS_ATIVIDADE[],3,FALSE))</f>
        <v>SOLDA</v>
      </c>
      <c r="H370" s="106" t="s">
        <v>558</v>
      </c>
      <c r="I370" s="106" t="s">
        <v>558</v>
      </c>
      <c r="J370" s="105">
        <v>56</v>
      </c>
      <c r="K370" s="105">
        <v>158.4</v>
      </c>
      <c r="L370" s="105" t="s">
        <v>558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70" s="106">
        <v>0.375</v>
      </c>
      <c r="P370" s="106">
        <v>6.25E-2</v>
      </c>
      <c r="Q370" s="105">
        <v>1</v>
      </c>
      <c r="R370" s="10" t="str">
        <f>IFERROR(_xlfn.XLOOKUP(F370, BS_ATIVIDADE[ATIVIDADE],BS_ATIVIDADE[UNIDADE] ), "*")</f>
        <v>Nº DE SOLDA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1284</v>
      </c>
      <c r="W370" s="151" t="s">
        <v>1025</v>
      </c>
      <c r="X370" s="104" t="s">
        <v>386</v>
      </c>
      <c r="Y370" s="129"/>
      <c r="Z370" s="104"/>
      <c r="AA370" s="105">
        <v>1</v>
      </c>
      <c r="AB370" s="103" t="s">
        <v>377</v>
      </c>
      <c r="AC370" s="152" t="s">
        <v>371</v>
      </c>
      <c r="AD370" s="107">
        <v>0.3125</v>
      </c>
      <c r="AE370" s="105" t="s">
        <v>558</v>
      </c>
      <c r="AF370" s="105"/>
      <c r="AG370" s="105"/>
      <c r="AH370" s="15"/>
      <c r="AI370" s="126" t="str">
        <f>IF(BS_CONTROLE[[#This Row],[Atividade]]=0, "-", BS_CONTROLE[[#This Row],[Atividade]])</f>
        <v>PDM - SOLDA</v>
      </c>
      <c r="AJ370" s="9" t="str">
        <f>IF(BS_CONTROLE[[#This Row],[Atividade]]=0, "-", BS_CONTROLE[[#This Row],[Atividade]])</f>
        <v>PDM - SOLDA</v>
      </c>
      <c r="AK370" s="31" t="str">
        <f>BS_CONTROLE[[#This Row],[Local - Partida]]</f>
        <v>-</v>
      </c>
      <c r="AL370" s="31" t="str">
        <f>BS_CONTROLE[[#This Row],[Local - Encerramento]]</f>
        <v>-</v>
      </c>
      <c r="AM370" s="105" t="str">
        <f>IF(BS_CONTROLE[[#This Row],[Entre - Estações]]=0, "-", BS_CONTROLE[[#This Row],[Entre - Estações]])</f>
        <v>ZPS-ZCX</v>
      </c>
      <c r="AN370" s="105" t="str">
        <f>IF(BS_CONTROLE[[#This Row],[SB]]=0, "-", BS_CONTROLE[[#This Row],[SB]])</f>
        <v>ZPSZCX</v>
      </c>
      <c r="AO370" s="105">
        <f>IF(BS_CONTROLE[[#This Row],[SUB]]=0, "-", BS_CONTROLE[[#This Row],[SUB]])</f>
        <v>56</v>
      </c>
      <c r="AP370" s="105">
        <f>BS_CONTROLE[[#This Row],[KM - Inicio]]</f>
        <v>158.4</v>
      </c>
      <c r="AQ370" s="105">
        <f>BS_CONTROLE[[#This Row],[KM - Inicio]]</f>
        <v>158.4</v>
      </c>
      <c r="AR370" s="108"/>
      <c r="AS370" s="108"/>
      <c r="AT370" s="108"/>
      <c r="AU370" s="136"/>
      <c r="AV370" s="136"/>
      <c r="AW370" s="14"/>
      <c r="AX370" s="14"/>
      <c r="AY370" s="164">
        <f>IF(D370="","*",IFERROR(IF(ISODD(COUNT(AS370:AX370)),"ERRO",SUM((AT370-AS370),(AV370-AU370),(AX370-AW370))),"ERRO"))</f>
        <v>0</v>
      </c>
      <c r="AZ370" s="153"/>
      <c r="BA370" s="109"/>
      <c r="BB370" s="10" t="str">
        <f>IFERROR(_xlfn.XLOOKUP(AI370, BS_ATIVIDADE[ATIVIDADE],BS_ATIVIDADE[UNIDADE] ), "*")</f>
        <v>Nº DE SOLDA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Produção e Intervalo</v>
      </c>
      <c r="BR370" s="19">
        <f>IF(OR(B370="",F370=""),"*",AY370/P370)</f>
        <v>0</v>
      </c>
      <c r="BS370" s="19">
        <f>IF(OR(B370="",F370=""),"*",BA370/Q370)</f>
        <v>0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>E1746093</v>
      </c>
      <c r="B372" s="102">
        <v>46093</v>
      </c>
      <c r="C372" s="135">
        <f>IF(BS_CONTROLE[[#This Row],[DATA]]="","",WEEKNUM(BS_CONTROLE[[#This Row],[DATA]]))</f>
        <v>11</v>
      </c>
      <c r="D372" s="104" t="s">
        <v>702</v>
      </c>
      <c r="E372" s="159">
        <v>334</v>
      </c>
      <c r="F372" s="126" t="s">
        <v>560</v>
      </c>
      <c r="G372" s="142" t="str">
        <f>IF(D372="","*",VLOOKUP(F372,BS_ATIVIDADE[],3,FALSE))</f>
        <v>CAMINHÂO - SOLDA</v>
      </c>
      <c r="H372" s="106" t="s">
        <v>1478</v>
      </c>
      <c r="I372" s="106" t="s">
        <v>1478</v>
      </c>
      <c r="J372" s="105">
        <v>55</v>
      </c>
      <c r="K372" s="105">
        <v>106.432</v>
      </c>
      <c r="L372" s="105">
        <v>106.75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72" s="106">
        <v>0.375</v>
      </c>
      <c r="P372" s="106">
        <v>0.125</v>
      </c>
      <c r="Q372" s="105">
        <v>2</v>
      </c>
      <c r="R372" s="10" t="str">
        <f>IFERROR(_xlfn.XLOOKUP(F372, BS_ATIVIDADE[ATIVIDADE],BS_ATIVIDADE[UNIDADE] ), "*")</f>
        <v>Nº DE SOLDA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2" s="105" t="s">
        <v>1479</v>
      </c>
      <c r="W372" s="151" t="s">
        <v>1021</v>
      </c>
      <c r="X372" s="104" t="s">
        <v>386</v>
      </c>
      <c r="Y372" s="129"/>
      <c r="Z372" s="104"/>
      <c r="AA372" s="105">
        <v>1</v>
      </c>
      <c r="AB372" s="103" t="s">
        <v>377</v>
      </c>
      <c r="AC372" s="152" t="s">
        <v>371</v>
      </c>
      <c r="AD372" s="107">
        <v>0.35416666666666669</v>
      </c>
      <c r="AE372" s="105" t="s">
        <v>558</v>
      </c>
      <c r="AF372" s="105"/>
      <c r="AG372" s="105"/>
      <c r="AH372" s="15"/>
      <c r="AI372" s="126" t="str">
        <f>IF(BS_CONTROLE[[#This Row],[Atividade]]=0, "-", BS_CONTROLE[[#This Row],[Atividade]])</f>
        <v>CAMINHÃO DE SOLDA</v>
      </c>
      <c r="AJ372" s="9" t="str">
        <f>IF(BS_CONTROLE[[#This Row],[Atividade]]=0, "-", BS_CONTROLE[[#This Row],[Atividade]])</f>
        <v>CAMINHÃO DE SOLDA</v>
      </c>
      <c r="AK372" s="31" t="str">
        <f>BS_CONTROLE[[#This Row],[Local - Partida]]</f>
        <v>102ZKW-2</v>
      </c>
      <c r="AL372" s="31" t="str">
        <f>BS_CONTROLE[[#This Row],[Local - Encerramento]]</f>
        <v>102ZKW-2</v>
      </c>
      <c r="AM372" s="105" t="str">
        <f>IF(BS_CONTROLE[[#This Row],[Entre - Estações]]=0, "-", BS_CONTROLE[[#This Row],[Entre - Estações]])</f>
        <v>ZLU</v>
      </c>
      <c r="AN372" s="105" t="str">
        <f>IF(BS_CONTROLE[[#This Row],[SB]]=0, "-", BS_CONTROLE[[#This Row],[SB]])</f>
        <v>ZLU1052</v>
      </c>
      <c r="AO372" s="105">
        <f>IF(BS_CONTROLE[[#This Row],[SUB]]=0, "-", BS_CONTROLE[[#This Row],[SUB]])</f>
        <v>55</v>
      </c>
      <c r="AP372" s="105">
        <f>BS_CONTROLE[[#This Row],[KM - Inicio]]</f>
        <v>106.432</v>
      </c>
      <c r="AQ372" s="105">
        <f>BS_CONTROLE[[#This Row],[KM - Inicio]]</f>
        <v>106.432</v>
      </c>
      <c r="AR372" s="108"/>
      <c r="AS372" s="108"/>
      <c r="AT372" s="108"/>
      <c r="AU372" s="136"/>
      <c r="AV372" s="136"/>
      <c r="AW372" s="14"/>
      <c r="AX372" s="14"/>
      <c r="AY372" s="164">
        <f>IF(D372="","*",IFERROR(IF(ISODD(COUNT(AS372:AX372)),"ERRO",SUM((AT372-AS372),(AV372-AU372),(AX372-AW372))),"ERRO"))</f>
        <v>0</v>
      </c>
      <c r="AZ372" s="153"/>
      <c r="BA372" s="109"/>
      <c r="BB372" s="10" t="str">
        <f>IFERROR(_xlfn.XLOOKUP(AI372, BS_ATIVIDADE[ATIVIDADE],BS_ATIVIDADE[UNIDADE] ), "*")</f>
        <v>Nº DE SOLDA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Produção e Intervalo</v>
      </c>
      <c r="BR372" s="19">
        <f>IF(OR(B372="",F372=""),"*",AY372/P372)</f>
        <v>0</v>
      </c>
      <c r="BS372" s="19">
        <f>IF(OR(B372="",F372=""),"*",BA372/Q372)</f>
        <v>0</v>
      </c>
      <c r="BT372" s="8" t="str">
        <f t="shared" si="8"/>
        <v/>
      </c>
    </row>
    <row r="373" spans="1:72" hidden="1">
      <c r="A373" s="47" t="str">
        <f>D373&amp;B373</f>
        <v>W60</v>
      </c>
      <c r="B373" s="102"/>
      <c r="C373" s="135" t="str">
        <f>IF(BS_CONTROLE[[#This Row],[DATA]]="","",WEEKNUM(BS_CONTROLE[[#This Row],[DATA]]))</f>
        <v/>
      </c>
      <c r="D373" s="104" t="s">
        <v>791</v>
      </c>
      <c r="E373" s="159">
        <v>367</v>
      </c>
      <c r="F373" s="126" t="s">
        <v>753</v>
      </c>
      <c r="G373" s="142" t="str">
        <f>IF(D373="","*",VLOOKUP(F373,BS_ATIVIDADE[],3,FALSE))</f>
        <v>OUTROS</v>
      </c>
      <c r="H373" s="106" t="s">
        <v>1068</v>
      </c>
      <c r="I373" s="106" t="s">
        <v>1068</v>
      </c>
      <c r="J373" s="105">
        <v>55</v>
      </c>
      <c r="K373" s="105">
        <v>124.5</v>
      </c>
      <c r="L373" s="105" t="s">
        <v>558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127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373" s="106"/>
      <c r="P373" s="106"/>
      <c r="Q373" s="105"/>
      <c r="R373" s="10" t="str">
        <f>IFERROR(_xlfn.XLOOKUP(F373, BS_ATIVIDADE[ATIVIDADE],BS_ATIVIDADE[UNIDADE] ), "*")</f>
        <v>BINÁRIO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RECOLHIMENTO DE MATERIAL</v>
      </c>
      <c r="AJ373" s="9" t="str">
        <f>IF(BS_CONTROLE[[#This Row],[Atividade]]=0, "-", BS_CONTROLE[[#This Row],[Atividade]])</f>
        <v>RECOLHIMENTO DE MATERIAL</v>
      </c>
      <c r="AK373" s="31" t="str">
        <f>BS_CONTROLE[[#This Row],[Local - Partida]]</f>
        <v>ZEM130-2</v>
      </c>
      <c r="AL373" s="31" t="str">
        <f>BS_CONTROLE[[#This Row],[Local - Encerramento]]</f>
        <v>ZEM130-2</v>
      </c>
      <c r="AM373" s="105" t="str">
        <f>IF(BS_CONTROLE[[#This Row],[Entre - Estações]]=0, "-", BS_CONTROLE[[#This Row],[Entre - Estações]])</f>
        <v>ZWI-ZYQ</v>
      </c>
      <c r="AN373" s="105">
        <f>IF(BS_CONTROLE[[#This Row],[SB]]=0, "-", BS_CONTROLE[[#This Row],[SB]])</f>
        <v>1251242</v>
      </c>
      <c r="AO373" s="105">
        <f>IF(BS_CONTROLE[[#This Row],[SUB]]=0, "-", BS_CONTROLE[[#This Row],[SUB]])</f>
        <v>55</v>
      </c>
      <c r="AP373" s="105">
        <f>BS_CONTROLE[[#This Row],[KM - Inicio]]</f>
        <v>124.5</v>
      </c>
      <c r="AQ373" s="105">
        <f>BS_CONTROLE[[#This Row],[KM - Inicio]]</f>
        <v>124.5</v>
      </c>
      <c r="AR373" s="108"/>
      <c r="AS373" s="108"/>
      <c r="AT373" s="108"/>
      <c r="AU373" s="136"/>
      <c r="AV373" s="136"/>
      <c r="AW373" s="14"/>
      <c r="AX373" s="14"/>
      <c r="AY373" s="164">
        <f>IF(D373="","*",IFERROR(IF(ISODD(COUNT(AS373:AX373)),"ERRO",SUM((AT373-AS373),(AV373-AU373),(AX373-AW373))),"ERRO"))</f>
        <v>0</v>
      </c>
      <c r="AZ373" s="153"/>
      <c r="BA373" s="109"/>
      <c r="BB373" s="10" t="str">
        <f>IFERROR(_xlfn.XLOOKUP(AI373, BS_ATIVIDADE[ATIVIDADE],BS_ATIVIDADE[UNIDADE] ), "*")</f>
        <v>BINÁRIO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1504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1505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1505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7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3" operator="equal">
      <formula>"NÃO"</formula>
    </cfRule>
    <cfRule type="cellIs" dxfId="220" priority="11814" operator="equal">
      <formula>"SIM"</formula>
    </cfRule>
  </conditionalFormatting>
  <conditionalFormatting sqref="AZ6:AZ1001">
    <cfRule type="expression" dxfId="219" priority="54269">
      <formula>#REF!=1</formula>
    </cfRule>
  </conditionalFormatting>
  <conditionalFormatting sqref="BE6:BE1001 AY6:AY1001 U6:U1001">
    <cfRule type="cellIs" dxfId="218" priority="54253" operator="equal">
      <formula>"ERRO"</formula>
    </cfRule>
  </conditionalFormatting>
  <conditionalFormatting sqref="BQ6:BQ1001">
    <cfRule type="cellIs" dxfId="217" priority="54248" operator="equal">
      <formula>"Produção e Intervalo"</formula>
    </cfRule>
    <cfRule type="cellIs" dxfId="216" priority="54249" operator="equal">
      <formula>"Aderente"</formula>
    </cfRule>
    <cfRule type="cellIs" dxfId="215" priority="54250" operator="equal">
      <formula>"Intervalo"</formula>
    </cfRule>
    <cfRule type="cellIs" dxfId="214" priority="54251" operator="equal">
      <formula>"Produção"</formula>
    </cfRule>
    <cfRule type="cellIs" dxfId="213" priority="54252" operator="equal">
      <formula>"ERRO"</formula>
    </cfRule>
  </conditionalFormatting>
  <conditionalFormatting sqref="BR6:BS1001">
    <cfRule type="cellIs" dxfId="212" priority="54230" operator="equal">
      <formula>"*"</formula>
    </cfRule>
    <cfRule type="cellIs" dxfId="211" priority="54231" operator="greaterThanOrEqual">
      <formula>1</formula>
    </cfRule>
    <cfRule type="cellIs" dxfId="210" priority="54232" operator="lessThan">
      <formula>1</formula>
    </cfRule>
  </conditionalFormatting>
  <conditionalFormatting sqref="BK949 BK81 BK83:BK84 BK101 BK67 BK69 BK72:BK73 BJ9:BJ1001">
    <cfRule type="iconSet" priority="61017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2 BK339 BK352 BK341:BK348">
    <cfRule type="iconSet" priority="61019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6" operator="equal">
      <formula>"OPORTUNIDADE"</formula>
    </cfRule>
  </conditionalFormatting>
  <conditionalFormatting sqref="Y6:Z39">
    <cfRule type="cellIs" dxfId="208" priority="354" operator="equal">
      <formula>"NÃO"</formula>
    </cfRule>
    <cfRule type="cellIs" dxfId="207" priority="355" operator="equal">
      <formula>"SIM"</formula>
    </cfRule>
  </conditionalFormatting>
  <conditionalFormatting sqref="BH6:BH8">
    <cfRule type="iconSet" priority="352">
      <iconSet showValue="0">
        <cfvo type="percent" val="0"/>
        <cfvo type="num" val="1"/>
        <cfvo type="num" val="1" gte="0"/>
      </iconSet>
    </cfRule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4" operator="equal">
      <formula>"OPORTUNIDADE"</formula>
    </cfRule>
  </conditionalFormatting>
  <conditionalFormatting sqref="Y44:Z44">
    <cfRule type="cellIs" dxfId="205" priority="322" operator="equal">
      <formula>"NÃO"</formula>
    </cfRule>
    <cfRule type="cellIs" dxfId="204" priority="323" operator="equal">
      <formula>"SIM"</formula>
    </cfRule>
  </conditionalFormatting>
  <conditionalFormatting sqref="Y48:Z52">
    <cfRule type="cellIs" dxfId="203" priority="321" operator="equal">
      <formula>"OPORTUNIDADE"</formula>
    </cfRule>
  </conditionalFormatting>
  <conditionalFormatting sqref="Y48:Z52">
    <cfRule type="cellIs" dxfId="202" priority="319" operator="equal">
      <formula>"NÃO"</formula>
    </cfRule>
    <cfRule type="cellIs" dxfId="201" priority="320" operator="equal">
      <formula>"SIM"</formula>
    </cfRule>
  </conditionalFormatting>
  <conditionalFormatting sqref="Y68:Z68">
    <cfRule type="cellIs" dxfId="200" priority="315" operator="equal">
      <formula>"OPORTUNIDADE"</formula>
    </cfRule>
  </conditionalFormatting>
  <conditionalFormatting sqref="Y68:Z68">
    <cfRule type="cellIs" dxfId="199" priority="313" operator="equal">
      <formula>"NÃO"</formula>
    </cfRule>
    <cfRule type="cellIs" dxfId="198" priority="314" operator="equal">
      <formula>"SIM"</formula>
    </cfRule>
  </conditionalFormatting>
  <conditionalFormatting sqref="Y75:Z75">
    <cfRule type="cellIs" dxfId="197" priority="312" operator="equal">
      <formula>"OPORTUNIDADE"</formula>
    </cfRule>
  </conditionalFormatting>
  <conditionalFormatting sqref="Y75:Z75">
    <cfRule type="cellIs" dxfId="196" priority="310" operator="equal">
      <formula>"NÃO"</formula>
    </cfRule>
    <cfRule type="cellIs" dxfId="195" priority="311" operator="equal">
      <formula>"SIM"</formula>
    </cfRule>
  </conditionalFormatting>
  <conditionalFormatting sqref="Y77:Z78">
    <cfRule type="cellIs" dxfId="194" priority="309" operator="equal">
      <formula>"OPORTUNIDADE"</formula>
    </cfRule>
  </conditionalFormatting>
  <conditionalFormatting sqref="Y77:Z78">
    <cfRule type="cellIs" dxfId="193" priority="307" operator="equal">
      <formula>"NÃO"</formula>
    </cfRule>
    <cfRule type="cellIs" dxfId="192" priority="308" operator="equal">
      <formula>"SIM"</formula>
    </cfRule>
  </conditionalFormatting>
  <conditionalFormatting sqref="Y81:Z81">
    <cfRule type="cellIs" dxfId="191" priority="306" operator="equal">
      <formula>"OPORTUNIDADE"</formula>
    </cfRule>
  </conditionalFormatting>
  <conditionalFormatting sqref="Y81:Z81">
    <cfRule type="cellIs" dxfId="190" priority="304" operator="equal">
      <formula>"NÃO"</formula>
    </cfRule>
    <cfRule type="cellIs" dxfId="189" priority="305" operator="equal">
      <formula>"SIM"</formula>
    </cfRule>
  </conditionalFormatting>
  <conditionalFormatting sqref="Y82:Z82">
    <cfRule type="cellIs" dxfId="188" priority="303" operator="equal">
      <formula>"OPORTUNIDADE"</formula>
    </cfRule>
  </conditionalFormatting>
  <conditionalFormatting sqref="Y82:Z82">
    <cfRule type="cellIs" dxfId="187" priority="301" operator="equal">
      <formula>"NÃO"</formula>
    </cfRule>
    <cfRule type="cellIs" dxfId="186" priority="302" operator="equal">
      <formula>"SIM"</formula>
    </cfRule>
  </conditionalFormatting>
  <conditionalFormatting sqref="Y91:Z91">
    <cfRule type="cellIs" dxfId="185" priority="300" operator="equal">
      <formula>"OPORTUNIDADE"</formula>
    </cfRule>
  </conditionalFormatting>
  <conditionalFormatting sqref="Y91:Z91">
    <cfRule type="cellIs" dxfId="184" priority="298" operator="equal">
      <formula>"NÃO"</formula>
    </cfRule>
    <cfRule type="cellIs" dxfId="183" priority="299" operator="equal">
      <formula>"SIM"</formula>
    </cfRule>
  </conditionalFormatting>
  <conditionalFormatting sqref="Y93:Z93">
    <cfRule type="cellIs" dxfId="182" priority="297" operator="equal">
      <formula>"OPORTUNIDADE"</formula>
    </cfRule>
  </conditionalFormatting>
  <conditionalFormatting sqref="Y93:Z93">
    <cfRule type="cellIs" dxfId="181" priority="295" operator="equal">
      <formula>"NÃO"</formula>
    </cfRule>
    <cfRule type="cellIs" dxfId="180" priority="296" operator="equal">
      <formula>"SIM"</formula>
    </cfRule>
  </conditionalFormatting>
  <conditionalFormatting sqref="Y95:Z95">
    <cfRule type="cellIs" dxfId="179" priority="294" operator="equal">
      <formula>"OPORTUNIDADE"</formula>
    </cfRule>
  </conditionalFormatting>
  <conditionalFormatting sqref="Y95:Z95">
    <cfRule type="cellIs" dxfId="178" priority="292" operator="equal">
      <formula>"NÃO"</formula>
    </cfRule>
    <cfRule type="cellIs" dxfId="177" priority="293" operator="equal">
      <formula>"SIM"</formula>
    </cfRule>
  </conditionalFormatting>
  <conditionalFormatting sqref="Y96:Z97">
    <cfRule type="cellIs" dxfId="176" priority="291" operator="equal">
      <formula>"OPORTUNIDADE"</formula>
    </cfRule>
  </conditionalFormatting>
  <conditionalFormatting sqref="Y96:Z97">
    <cfRule type="cellIs" dxfId="175" priority="289" operator="equal">
      <formula>"NÃO"</formula>
    </cfRule>
    <cfRule type="cellIs" dxfId="174" priority="290" operator="equal">
      <formula>"SIM"</formula>
    </cfRule>
  </conditionalFormatting>
  <conditionalFormatting sqref="BK95:BK9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20">
      <iconSet showValue="0">
        <cfvo type="percent" val="0"/>
        <cfvo type="num" val="1"/>
        <cfvo type="num" val="1" gte="0"/>
      </iconSet>
    </cfRule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4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3 BP352 BP341:BP348">
    <cfRule type="iconSet" priority="61126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4" operator="equal">
      <formula>"OPORTUNIDADE"</formula>
    </cfRule>
  </conditionalFormatting>
  <conditionalFormatting sqref="Z173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P13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91" operator="equal">
      <formula>"OPORTUNIDADE"</formula>
    </cfRule>
  </conditionalFormatting>
  <conditionalFormatting sqref="Z201">
    <cfRule type="cellIs" dxfId="169" priority="189" operator="equal">
      <formula>"NÃO"</formula>
    </cfRule>
    <cfRule type="cellIs" dxfId="168" priority="190" operator="equal">
      <formula>"SIM"</formula>
    </cfRule>
  </conditionalFormatting>
  <conditionalFormatting sqref="Z202">
    <cfRule type="cellIs" dxfId="167" priority="188" operator="equal">
      <formula>"OPORTUNIDADE"</formula>
    </cfRule>
  </conditionalFormatting>
  <conditionalFormatting sqref="Z202">
    <cfRule type="cellIs" dxfId="166" priority="186" operator="equal">
      <formula>"NÃO"</formula>
    </cfRule>
    <cfRule type="cellIs" dxfId="165" priority="187" operator="equal">
      <formula>"SIM"</formula>
    </cfRule>
  </conditionalFormatting>
  <conditionalFormatting sqref="BP14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80" operator="equal">
      <formula>"OPORTUNIDADE"</formula>
    </cfRule>
  </conditionalFormatting>
  <conditionalFormatting sqref="Y201">
    <cfRule type="cellIs" dxfId="163" priority="178" operator="equal">
      <formula>"NÃO"</formula>
    </cfRule>
    <cfRule type="cellIs" dxfId="162" priority="179" operator="equal">
      <formula>"SIM"</formula>
    </cfRule>
  </conditionalFormatting>
  <conditionalFormatting sqref="BK19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8" operator="equal">
      <formula>"OPORTUNIDADE"</formula>
    </cfRule>
  </conditionalFormatting>
  <conditionalFormatting sqref="Z245">
    <cfRule type="cellIs" dxfId="160" priority="156" operator="equal">
      <formula>"NÃO"</formula>
    </cfRule>
    <cfRule type="cellIs" dxfId="159" priority="157" operator="equal">
      <formula>"SIM"</formula>
    </cfRule>
  </conditionalFormatting>
  <conditionalFormatting sqref="BP187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32" operator="equal">
      <formula>"OPORTUNIDADE"</formula>
    </cfRule>
  </conditionalFormatting>
  <conditionalFormatting sqref="Z285">
    <cfRule type="cellIs" dxfId="157" priority="130" operator="equal">
      <formula>"NÃO"</formula>
    </cfRule>
    <cfRule type="cellIs" dxfId="156" priority="131" operator="equal">
      <formula>"SIM"</formula>
    </cfRule>
  </conditionalFormatting>
  <conditionalFormatting sqref="Z286">
    <cfRule type="cellIs" dxfId="155" priority="129" operator="equal">
      <formula>"OPORTUNIDADE"</formula>
    </cfRule>
  </conditionalFormatting>
  <conditionalFormatting sqref="Z286">
    <cfRule type="cellIs" dxfId="154" priority="127" operator="equal">
      <formula>"NÃO"</formula>
    </cfRule>
    <cfRule type="cellIs" dxfId="153" priority="128" operator="equal">
      <formula>"SIM"</formula>
    </cfRule>
  </conditionalFormatting>
  <conditionalFormatting sqref="BK256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1506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1507</v>
      </c>
      <c r="C4" s="160" t="s">
        <v>1508</v>
      </c>
      <c r="D4" s="160" t="s">
        <v>1509</v>
      </c>
      <c r="E4" s="160" t="s">
        <v>1510</v>
      </c>
      <c r="F4" s="160" t="s">
        <v>4</v>
      </c>
      <c r="G4" s="160" t="s">
        <v>1511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1512</v>
      </c>
      <c r="C6" s="161">
        <v>407867</v>
      </c>
      <c r="D6" s="161" t="s">
        <v>1513</v>
      </c>
      <c r="E6" s="161" t="s">
        <v>789</v>
      </c>
      <c r="F6" s="161" t="s">
        <v>1514</v>
      </c>
      <c r="G6" s="162"/>
    </row>
    <row r="7" spans="2:7">
      <c r="B7" s="161" t="s">
        <v>1515</v>
      </c>
      <c r="C7" s="161">
        <v>293644</v>
      </c>
      <c r="D7" s="161" t="s">
        <v>1516</v>
      </c>
      <c r="E7" s="161" t="s">
        <v>789</v>
      </c>
      <c r="F7" s="161" t="s">
        <v>1514</v>
      </c>
      <c r="G7" s="162"/>
    </row>
    <row r="8" spans="2:7">
      <c r="B8" s="161" t="s">
        <v>1517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1518</v>
      </c>
      <c r="C9" s="161">
        <v>256790</v>
      </c>
      <c r="D9" s="161" t="s">
        <v>1519</v>
      </c>
      <c r="E9" s="161" t="s">
        <v>790</v>
      </c>
      <c r="F9" s="161" t="s">
        <v>1520</v>
      </c>
      <c r="G9" s="162">
        <v>46357</v>
      </c>
    </row>
    <row r="10" spans="2:7">
      <c r="B10" s="161" t="s">
        <v>1521</v>
      </c>
      <c r="C10" s="161">
        <v>265193</v>
      </c>
      <c r="D10" s="161" t="s">
        <v>1522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1523</v>
      </c>
      <c r="C11" s="161">
        <v>293716</v>
      </c>
      <c r="D11" s="161" t="s">
        <v>1524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1525</v>
      </c>
      <c r="C12" s="161">
        <v>257258</v>
      </c>
      <c r="D12" s="161" t="s">
        <v>1526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1527</v>
      </c>
      <c r="C13" s="161">
        <v>371147</v>
      </c>
      <c r="D13" s="161" t="s">
        <v>1528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1529</v>
      </c>
      <c r="C14" s="161">
        <v>259230</v>
      </c>
      <c r="D14" s="161" t="s">
        <v>1530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1531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1532</v>
      </c>
      <c r="C16" s="161">
        <v>258542</v>
      </c>
      <c r="D16" s="161" t="s">
        <v>1533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1534</v>
      </c>
      <c r="C17" s="161">
        <v>257050</v>
      </c>
      <c r="D17" s="161" t="s">
        <v>1535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C20" sqref="C20:C2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1536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1537</v>
      </c>
      <c r="D4" s="163" t="s">
        <v>1538</v>
      </c>
      <c r="E4" s="163" t="s">
        <v>1539</v>
      </c>
      <c r="F4" s="160" t="s">
        <v>1540</v>
      </c>
      <c r="G4" s="163" t="s">
        <v>1541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1542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1543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1542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1544</v>
      </c>
      <c r="G9" s="167" t="s">
        <v>1545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1542</v>
      </c>
      <c r="G10" s="167"/>
    </row>
    <row r="11" spans="2:7" hidden="1">
      <c r="B11" s="191" t="s">
        <v>1546</v>
      </c>
      <c r="C11" s="191">
        <v>9038</v>
      </c>
      <c r="D11" s="192">
        <v>46085</v>
      </c>
      <c r="E11" s="191">
        <v>10520</v>
      </c>
      <c r="F11" s="193" t="s">
        <v>1547</v>
      </c>
      <c r="G11" s="191"/>
    </row>
    <row r="12" spans="2:7">
      <c r="B12" s="167" t="s">
        <v>1546</v>
      </c>
      <c r="C12" s="167">
        <v>9059</v>
      </c>
      <c r="D12" s="168">
        <v>46091</v>
      </c>
      <c r="E12" s="167">
        <v>15600</v>
      </c>
      <c r="F12" s="169" t="s">
        <v>1542</v>
      </c>
      <c r="G12" s="167" t="s">
        <v>1548</v>
      </c>
    </row>
    <row r="13" spans="2:7">
      <c r="B13" s="167" t="s">
        <v>709</v>
      </c>
      <c r="C13" s="167" t="s">
        <v>1549</v>
      </c>
      <c r="D13" s="168">
        <v>46086</v>
      </c>
      <c r="E13" s="167">
        <v>8.5</v>
      </c>
      <c r="F13" s="169" t="s">
        <v>1550</v>
      </c>
      <c r="G13" s="167"/>
    </row>
    <row r="14" spans="2:7">
      <c r="B14" s="167" t="s">
        <v>709</v>
      </c>
      <c r="C14" s="167" t="s">
        <v>1551</v>
      </c>
      <c r="D14" s="168">
        <v>46086</v>
      </c>
      <c r="E14" s="167">
        <v>10000</v>
      </c>
      <c r="F14" s="169" t="s">
        <v>1550</v>
      </c>
      <c r="G14" s="167"/>
    </row>
    <row r="15" spans="2:7">
      <c r="B15" s="167" t="s">
        <v>709</v>
      </c>
      <c r="C15" s="167" t="s">
        <v>1552</v>
      </c>
      <c r="D15" s="168">
        <v>46086</v>
      </c>
      <c r="E15" s="167">
        <v>8000</v>
      </c>
      <c r="F15" s="169" t="s">
        <v>1550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1553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9309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1554</v>
      </c>
      <c r="C2" s="121" t="s">
        <v>946</v>
      </c>
      <c r="D2" s="76" t="s">
        <v>948</v>
      </c>
      <c r="E2" s="76" t="s">
        <v>1555</v>
      </c>
      <c r="F2" s="99" t="s">
        <v>1556</v>
      </c>
      <c r="G2" s="76" t="s">
        <v>1557</v>
      </c>
      <c r="H2" s="76" t="s">
        <v>1558</v>
      </c>
      <c r="I2" s="76" t="s">
        <v>1559</v>
      </c>
      <c r="J2" s="76" t="s">
        <v>1560</v>
      </c>
      <c r="K2" s="78" t="s">
        <v>1561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>
        <f>IF(SP_SUL!B360="","*",SP_SUL!B360)</f>
        <v>46093</v>
      </c>
      <c r="D356" s="94" t="str">
        <f>IF(SP_SUL!D360="","*",SP_SUL!D360)</f>
        <v>KLECIO (TP-699)</v>
      </c>
      <c r="E356" s="94" t="str">
        <f>IF(SP_SUL!H360="","*",SP_SUL!H360)</f>
        <v>-</v>
      </c>
      <c r="F356" s="100" t="str">
        <f>IF(SP_SUL!M360="","*",SP_SUL!M360)</f>
        <v>ZTT</v>
      </c>
      <c r="G356" s="95" t="str">
        <f>IF(SP_SUL!I360="","*",SP_SUL!I360)</f>
        <v>-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>
        <f>IF(SP_SUL!B361="","*",SP_SUL!B361)</f>
        <v>46093</v>
      </c>
      <c r="D357" s="94" t="str">
        <f>IF(SP_SUL!D361="","*",SP_SUL!D361)</f>
        <v>V92</v>
      </c>
      <c r="E357" s="94" t="str">
        <f>IF(SP_SUL!H361="","*",SP_SUL!H361)</f>
        <v>ZAC-2</v>
      </c>
      <c r="F357" s="100" t="str">
        <f>IF(SP_SUL!M361="","*",SP_SUL!M361)</f>
        <v>ZAC-ZSW</v>
      </c>
      <c r="G357" s="95" t="str">
        <f>IF(SP_SUL!I361="","*",SP_SUL!I361)</f>
        <v>ZAC-2</v>
      </c>
      <c r="H357" s="95" t="str">
        <f>IF(SP_SUL!AB361="","*",SP_SUL!AB361)</f>
        <v>FIXO</v>
      </c>
      <c r="I357" s="95" t="str">
        <f>IF(SP_SUL!AC361="","*",SP_SUL!AC361)</f>
        <v>ACIONAMENTO</v>
      </c>
      <c r="J357" s="96" t="str">
        <f>IF(SP_SUL!AA361="","*",SP_SUL!AA361)</f>
        <v>1 Lucas</v>
      </c>
      <c r="K357" s="97">
        <f>IF(SP_SUL!AD361="","*",SP_SUL!AD361)</f>
        <v>0.35416666666666669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A74</v>
      </c>
      <c r="E358" s="94" t="str">
        <f>IF(SP_SUL!H362="","*",SP_SUL!H362)</f>
        <v>ZBVZQB</v>
      </c>
      <c r="F358" s="100" t="str">
        <f>IF(SP_SUL!M362="","*",SP_SUL!M362)</f>
        <v>ZQBZBV-ZRX</v>
      </c>
      <c r="G358" s="95" t="str">
        <f>IF(SP_SUL!I362="","*",SP_SUL!I362)</f>
        <v>ZRX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>
        <f>IF(SP_SUL!B364="","*",SP_SUL!B364)</f>
        <v>46093</v>
      </c>
      <c r="D360" s="94" t="str">
        <f>IF(SP_SUL!D364="","*",SP_SUL!D364)</f>
        <v>W59</v>
      </c>
      <c r="E360" s="94" t="str">
        <f>IF(SP_SUL!H364="","*",SP_SUL!H364)</f>
        <v>ZYU-1</v>
      </c>
      <c r="F360" s="100" t="str">
        <f>IF(SP_SUL!M364="","*",SP_SUL!M364)</f>
        <v>ZQB-ZBV</v>
      </c>
      <c r="G360" s="95" t="str">
        <f>IF(SP_SUL!I364="","*",SP_SUL!I364)</f>
        <v>ZYU-1</v>
      </c>
      <c r="H360" s="95" t="str">
        <f>IF(SP_SUL!AB364="","*",SP_SUL!AB364)</f>
        <v>FIXO</v>
      </c>
      <c r="I360" s="95" t="str">
        <f>IF(SP_SUL!AC364="","*",SP_SUL!AC364)</f>
        <v>ACIONAMENTO</v>
      </c>
      <c r="J360" s="96" t="str">
        <f>IF(SP_SUL!AA364="","*",SP_SUL!AA364)</f>
        <v>2 (Palazi + auxiliar)</v>
      </c>
      <c r="K360" s="97">
        <f>IF(SP_SUL!AD364="","*",SP_SUL!AD364)</f>
        <v>0.29166666666666669</v>
      </c>
    </row>
    <row r="361" spans="2:11" hidden="1">
      <c r="B361" s="94" t="str">
        <f>IF(SP_SUL!Y365="","*",SP_SUL!Y365)</f>
        <v>*</v>
      </c>
      <c r="C361" s="95">
        <f>IF(SP_SUL!B365="","*",SP_SUL!B365)</f>
        <v>46093</v>
      </c>
      <c r="D361" s="94" t="str">
        <f>IF(SP_SUL!D365="","*",SP_SUL!D365)</f>
        <v>JOSÉ (TP-879)</v>
      </c>
      <c r="E361" s="94" t="str">
        <f>IF(SP_SUL!H365="","*",SP_SUL!H365)</f>
        <v>-</v>
      </c>
      <c r="F361" s="100" t="str">
        <f>IF(SP_SUL!M365="","*",SP_SUL!M365)</f>
        <v>ZQB-ZBV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>
        <f>IF(SP_SUL!B366="","*",SP_SUL!B366)</f>
        <v>46093</v>
      </c>
      <c r="D362" s="94" t="str">
        <f>IF(SP_SUL!D366="","*",SP_SUL!D366)</f>
        <v>EDSON/NIVALDO (TP-819)</v>
      </c>
      <c r="E362" s="94" t="str">
        <f>IF(SP_SUL!H366="","*",SP_SUL!H366)</f>
        <v>-</v>
      </c>
      <c r="F362" s="100" t="str">
        <f>IF(SP_SUL!M366="","*",SP_SUL!M366)</f>
        <v>ZXI-ZVK</v>
      </c>
      <c r="G362" s="95" t="str">
        <f>IF(SP_SUL!I366="","*",SP_SUL!I366)</f>
        <v>-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>
        <f>IF(SP_SUL!B367="","*",SP_SUL!B367)</f>
        <v>46093</v>
      </c>
      <c r="D363" s="94" t="str">
        <f>IF(SP_SUL!D367="","*",SP_SUL!D367)</f>
        <v>ROGÉRIO (TP-730)</v>
      </c>
      <c r="E363" s="94" t="str">
        <f>IF(SP_SUL!H367="","*",SP_SUL!H367)</f>
        <v>ZYU1</v>
      </c>
      <c r="F363" s="100" t="str">
        <f>IF(SP_SUL!M367="","*",SP_SUL!M367)</f>
        <v>ZYU</v>
      </c>
      <c r="G363" s="95" t="str">
        <f>IF(SP_SUL!I367="","*",SP_SUL!I367)</f>
        <v>-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-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V93</v>
      </c>
      <c r="E364" s="94" t="str">
        <f>IF(SP_SUL!H368="","*",SP_SUL!H368)</f>
        <v>ZXP-2</v>
      </c>
      <c r="F364" s="100" t="str">
        <f>IF(SP_SUL!M368="","*",SP_SUL!M368)</f>
        <v>ZXP-ZFY</v>
      </c>
      <c r="G364" s="95" t="str">
        <f>IF(SP_SUL!I368="","*",SP_SUL!I368)</f>
        <v>ZXP-2</v>
      </c>
      <c r="H364" s="95" t="str">
        <f>IF(SP_SUL!AB368="","*",SP_SUL!AB368)</f>
        <v>ESCALA</v>
      </c>
      <c r="I364" s="95" t="str">
        <f>IF(SP_SUL!AC368="","*",SP_SUL!AC368)</f>
        <v>AGD ACIONAMENTO PCM</v>
      </c>
      <c r="J364" s="96">
        <f>IF(SP_SUL!AA368="","*",SP_SUL!AA368)</f>
        <v>1</v>
      </c>
      <c r="K364" s="97">
        <f>IF(SP_SUL!AD368="","*",SP_SUL!AD368)</f>
        <v>0.33333333333333331</v>
      </c>
    </row>
    <row r="365" spans="2:11" hidden="1">
      <c r="B365" s="94" t="str">
        <f>IF(SP_SUL!Y369="","*",SP_SUL!Y369)</f>
        <v>*</v>
      </c>
      <c r="C365" s="95">
        <f>IF(SP_SUL!B369="","*",SP_SUL!B369)</f>
        <v>46093</v>
      </c>
      <c r="D365" s="94" t="str">
        <f>IF(SP_SUL!D369="","*",SP_SUL!D369)</f>
        <v>ROBSON (TF-701)</v>
      </c>
      <c r="E365" s="94" t="str">
        <f>IF(SP_SUL!H369="","*",SP_SUL!H369)</f>
        <v>ZXP189</v>
      </c>
      <c r="F365" s="100" t="str">
        <f>IF(SP_SUL!M369="","*",SP_SUL!M369)</f>
        <v>ZXP-ZFY</v>
      </c>
      <c r="G365" s="95" t="str">
        <f>IF(SP_SUL!I369="","*",SP_SUL!I369)</f>
        <v>-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-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>
        <f>IF(SP_SUL!B370="","*",SP_SUL!B370)</f>
        <v>46093</v>
      </c>
      <c r="D366" s="94" t="str">
        <f>IF(SP_SUL!D370="","*",SP_SUL!D370)</f>
        <v>CARLOS (TP-722)</v>
      </c>
      <c r="E366" s="94" t="str">
        <f>IF(SP_SUL!H370="","*",SP_SUL!H370)</f>
        <v>-</v>
      </c>
      <c r="F366" s="100" t="str">
        <f>IF(SP_SUL!M370="","*",SP_SUL!M370)</f>
        <v>ZPS-ZCX</v>
      </c>
      <c r="G366" s="95" t="str">
        <f>IF(SP_SUL!I370="","*",SP_SUL!I370)</f>
        <v>-</v>
      </c>
      <c r="H366" s="95" t="str">
        <f>IF(SP_SUL!AB370="","*",SP_SUL!AB370)</f>
        <v>FIXO</v>
      </c>
      <c r="I366" s="95" t="str">
        <f>IF(SP_SUL!AC370="","*",SP_SUL!AC370)</f>
        <v>ACIONAMENTO</v>
      </c>
      <c r="J366" s="96">
        <f>IF(SP_SUL!AA370="","*",SP_SUL!AA370)</f>
        <v>1</v>
      </c>
      <c r="K366" s="97">
        <f>IF(SP_SUL!AD370="","*",SP_SUL!AD370)</f>
        <v>0.3125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>
        <f>IF(SP_SUL!B372="","*",SP_SUL!B372)</f>
        <v>46093</v>
      </c>
      <c r="D368" s="94" t="str">
        <f>IF(SP_SUL!D372="","*",SP_SUL!D372)</f>
        <v>E17</v>
      </c>
      <c r="E368" s="94" t="str">
        <f>IF(SP_SUL!H372="","*",SP_SUL!H372)</f>
        <v>102ZKW-2</v>
      </c>
      <c r="F368" s="100" t="str">
        <f>IF(SP_SUL!M372="","*",SP_SUL!M372)</f>
        <v>ZLU</v>
      </c>
      <c r="G368" s="95" t="str">
        <f>IF(SP_SUL!I372="","*",SP_SUL!I372)</f>
        <v>102ZKW-2</v>
      </c>
      <c r="H368" s="95" t="str">
        <f>IF(SP_SUL!AB372="","*",SP_SUL!AB372)</f>
        <v>FIXO</v>
      </c>
      <c r="I368" s="95" t="str">
        <f>IF(SP_SUL!AC372="","*",SP_SUL!AC372)</f>
        <v>ACIONAMENTO</v>
      </c>
      <c r="J368" s="96">
        <f>IF(SP_SUL!AA372="","*",SP_SUL!AA372)</f>
        <v>1</v>
      </c>
      <c r="K368" s="97">
        <f>IF(SP_SUL!AD372="","*",SP_SUL!AD372)</f>
        <v>0.35416666666666669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W60</v>
      </c>
      <c r="E369" s="94" t="str">
        <f>IF(SP_SUL!H373="","*",SP_SUL!H373)</f>
        <v>ZEM130-2</v>
      </c>
      <c r="F369" s="100" t="str">
        <f>IF(SP_SUL!M373="","*",SP_SUL!M373)</f>
        <v>ZWI-ZYQ</v>
      </c>
      <c r="G369" s="95" t="str">
        <f>IF(SP_SUL!I373="","*",SP_SUL!I373)</f>
        <v>ZEM130-2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1562</v>
      </c>
      <c r="V1" s="234"/>
      <c r="W1" s="234"/>
    </row>
    <row r="2" spans="1:23" ht="15" customHeight="1">
      <c r="A2" s="87" t="s">
        <v>1563</v>
      </c>
      <c r="B2" s="87" t="s">
        <v>1564</v>
      </c>
      <c r="C2" s="87" t="s">
        <v>376</v>
      </c>
      <c r="D2" s="88" t="s">
        <v>961</v>
      </c>
      <c r="E2" s="88" t="s">
        <v>4</v>
      </c>
      <c r="F2" s="88" t="s">
        <v>1565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1566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ZBV-ZRX</v>
      </c>
      <c r="F357" s="145">
        <f>IF(SP_SUL!B360="","*",SP_SUL!B360)</f>
        <v>46093</v>
      </c>
      <c r="G357" s="145" t="str">
        <f>IF(SP_SUL!D360="","*",SP_SUL!D360)</f>
        <v>KLECIO (TP-699)</v>
      </c>
      <c r="H357" s="145" t="str">
        <f>IF(SP_SUL!F360="","*",SP_SUL!F360)</f>
        <v>PDM - SOLDA</v>
      </c>
      <c r="I357" s="145" t="str">
        <f>IF(SP_SUL!H360="","*",SP_SUL!H360)</f>
        <v>-</v>
      </c>
      <c r="J357" s="145" t="str">
        <f>IF(SP_SUL!I360="","*",SP_SUL!I360)</f>
        <v>-</v>
      </c>
      <c r="K357" s="139" t="str">
        <f>IF(SP_SUL!M360="","*",SP_SUL!M360)</f>
        <v>ZTT</v>
      </c>
      <c r="L357" s="139" t="str">
        <f>IF(SP_SUL!N360="","*",SP_SUL!N360)</f>
        <v>ZTTK971</v>
      </c>
      <c r="M357" s="140">
        <f>IF(SP_SUL!J360="","*",SP_SUL!J360)</f>
        <v>70</v>
      </c>
      <c r="N357" s="144">
        <f>IF(SP_SUL!K360="","*",SP_SUL!K360)</f>
        <v>97.3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6.25E-2</v>
      </c>
      <c r="R357" s="145" t="str">
        <f>IF(SP_SUL!Q360="","*",CONCATENATE(SP_SUL!Q360," ",SP_SUL!R360))</f>
        <v>1 Nº DE SOLDA</v>
      </c>
      <c r="S357" s="145" t="str">
        <f>IF(SP_SUL!V360="","*",SP_SUL!V360)</f>
        <v>Israel</v>
      </c>
      <c r="T357" s="145" t="str">
        <f>IF(SP_SUL!W360="","*",SP_SUL!W360)</f>
        <v xml:space="preserve">Execução de solda - Condicionado a temperatura </v>
      </c>
      <c r="U357" s="137">
        <f ca="1">_xlfn.XLOOKUP(G357&amp;$U$2,BS_CONTROLE[CHAVE],BS_CONTROLE[Quantidade_11],"-")</f>
        <v>0</v>
      </c>
      <c r="V357" s="137">
        <f ca="1">_xlfn.XLOOKUP(G357&amp;$V$2,BS_CONTROLE[CHAVE],BS_CONTROLE[Quantidade_11],"-")</f>
        <v>0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ZBV-ZRX</v>
      </c>
      <c r="F358" s="145">
        <f>IF(SP_SUL!B361="","*",SP_SUL!B361)</f>
        <v>46093</v>
      </c>
      <c r="G358" s="145" t="str">
        <f>IF(SP_SUL!D361="","*",SP_SUL!D361)</f>
        <v>V92</v>
      </c>
      <c r="H358" s="145" t="str">
        <f>IF(SP_SUL!F361="","*",SP_SUL!F361)</f>
        <v>MECANIZAÇÃO - SOCADORA</v>
      </c>
      <c r="I358" s="145" t="str">
        <f>IF(SP_SUL!H361="","*",SP_SUL!H361)</f>
        <v>ZAC-2</v>
      </c>
      <c r="J358" s="145" t="str">
        <f>IF(SP_SUL!I361="","*",SP_SUL!I361)</f>
        <v>ZAC-2</v>
      </c>
      <c r="K358" s="139" t="str">
        <f>IF(SP_SUL!M361="","*",SP_SUL!M361)</f>
        <v>ZAC-ZSW</v>
      </c>
      <c r="L358" s="139" t="str">
        <f>IF(SP_SUL!N361="","*",SP_SUL!N361)</f>
        <v>ZACZSW</v>
      </c>
      <c r="M358" s="140">
        <f>IF(SP_SUL!J361="","*",SP_SUL!J361)</f>
        <v>70</v>
      </c>
      <c r="N358" s="144">
        <f>IF(SP_SUL!K361="","*",SP_SUL!K361)</f>
        <v>86.5</v>
      </c>
      <c r="O358" s="144">
        <f>IF(SP_SUL!L361="","*",SP_SUL!L361)</f>
        <v>86.9</v>
      </c>
      <c r="P358" s="143">
        <f>IF(SP_SUL!O361="","*",SP_SUL!O361)</f>
        <v>0.375</v>
      </c>
      <c r="Q358" s="143">
        <f>IF(SP_SUL!P361="","*",SP_SUL!P361)</f>
        <v>8.3333333333333329E-2</v>
      </c>
      <c r="R358" s="145" t="str">
        <f>IF(SP_SUL!Q361="","*",CONCATENATE(SP_SUL!Q361," ",SP_SUL!R361))</f>
        <v>200 M</v>
      </c>
      <c r="S358" s="145" t="str">
        <f>IF(SP_SUL!V361="","*",SP_SUL!V361)</f>
        <v>Israel</v>
      </c>
      <c r="T358" s="145" t="str">
        <f>IF(SP_SUL!W361="","*",SP_SUL!W361)</f>
        <v>Socaria mecanizada</v>
      </c>
      <c r="U358" s="137">
        <f ca="1">_xlfn.XLOOKUP(G358&amp;$U$2,BS_CONTROLE[CHAVE],BS_CONTROLE[Quantidade_11],"-")</f>
        <v>0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ZBV-ZRX</v>
      </c>
      <c r="F359" s="145" t="str">
        <f>IF(SP_SUL!B362="","*",SP_SUL!B362)</f>
        <v>*</v>
      </c>
      <c r="G359" s="145" t="str">
        <f>IF(SP_SUL!D362="","*",SP_SUL!D362)</f>
        <v>A74</v>
      </c>
      <c r="H359" s="145" t="str">
        <f>IF(SP_SUL!F362="","*",SP_SUL!F362)</f>
        <v>DETECÇÃO - RONDA 7 DIAS</v>
      </c>
      <c r="I359" s="145" t="str">
        <f>IF(SP_SUL!H362="","*",SP_SUL!H362)</f>
        <v>ZBVZQB</v>
      </c>
      <c r="J359" s="145" t="str">
        <f>IF(SP_SUL!I362="","*",SP_SUL!I362)</f>
        <v>ZRX</v>
      </c>
      <c r="K359" s="139" t="str">
        <f>IF(SP_SUL!M362="","*",SP_SUL!M362)</f>
        <v>ZQBZBV-ZRX</v>
      </c>
      <c r="L359" s="139" t="str">
        <f>IF(SP_SUL!N362="","*",SP_SUL!N362)</f>
        <v>ZQBZBVZRX</v>
      </c>
      <c r="M359" s="140">
        <f>IF(SP_SUL!J362="","*",SP_SUL!J362)</f>
        <v>68</v>
      </c>
      <c r="N359" s="144">
        <f>IF(SP_SUL!K362="","*",SP_SUL!K362)</f>
        <v>52</v>
      </c>
      <c r="O359" s="144" t="str">
        <f>IF(SP_SUL!L362="","*",SP_SUL!L362)</f>
        <v>*</v>
      </c>
      <c r="P359" s="143">
        <f>IF(SP_SUL!O362="","*",SP_SUL!O362)</f>
        <v>0.33333333333333331</v>
      </c>
      <c r="Q359" s="143">
        <f>IF(SP_SUL!P362="","*",SP_SUL!P362)</f>
        <v>4.1666666666666664E-2</v>
      </c>
      <c r="R359" s="145" t="str">
        <f>IF(SP_SUL!Q362="","*",CONCATENATE(SP_SUL!Q362," ",SP_SUL!R362))</f>
        <v>60 KM</v>
      </c>
      <c r="S359" s="145" t="str">
        <f>IF(SP_SUL!V362="","*",SP_SUL!V362)</f>
        <v>Jhon</v>
      </c>
      <c r="T359" s="145" t="str">
        <f>IF(SP_SUL!W362="","*",SP_SUL!W362)</f>
        <v>R7D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ZBV-ZKE</v>
      </c>
      <c r="F361" s="145">
        <f>IF(SP_SUL!B364="","*",SP_SUL!B364)</f>
        <v>46093</v>
      </c>
      <c r="G361" s="145" t="str">
        <f>IF(SP_SUL!D364="","*",SP_SUL!D364)</f>
        <v>W59</v>
      </c>
      <c r="H361" s="145" t="str">
        <f>IF(SP_SUL!F364="","*",SP_SUL!F364)</f>
        <v>PDM - DESCARGA - DORMENTE</v>
      </c>
      <c r="I361" s="145" t="str">
        <f>IF(SP_SUL!H364="","*",SP_SUL!H364)</f>
        <v>ZYU-1</v>
      </c>
      <c r="J361" s="145" t="str">
        <f>IF(SP_SUL!I364="","*",SP_SUL!I364)</f>
        <v>ZYU-1</v>
      </c>
      <c r="K361" s="139" t="str">
        <f>IF(SP_SUL!M364="","*",SP_SUL!M364)</f>
        <v>ZQB-ZBV</v>
      </c>
      <c r="L361" s="139" t="str">
        <f>IF(SP_SUL!N364="","*",SP_SUL!N364)</f>
        <v>ZQBZBL</v>
      </c>
      <c r="M361" s="140">
        <f>IF(SP_SUL!J364="","*",SP_SUL!J364)</f>
        <v>56</v>
      </c>
      <c r="N361" s="144">
        <f>IF(SP_SUL!K364="","*",SP_SUL!K364)</f>
        <v>253.7</v>
      </c>
      <c r="O361" s="144">
        <f>IF(SP_SUL!L364="","*",SP_SUL!L364)</f>
        <v>252.042</v>
      </c>
      <c r="P361" s="143">
        <f>IF(SP_SUL!O364="","*",SP_SUL!O364)</f>
        <v>0.33333333333333331</v>
      </c>
      <c r="Q361" s="143">
        <f>IF(SP_SUL!P364="","*",SP_SUL!P364)</f>
        <v>6.25E-2</v>
      </c>
      <c r="R361" s="145" t="str">
        <f>IF(SP_SUL!Q364="","*",CONCATENATE(SP_SUL!Q364," ",SP_SUL!R364))</f>
        <v>567 Nº DE DORMENTES</v>
      </c>
      <c r="S361" s="145" t="str">
        <f>IF(SP_SUL!V364="","*",SP_SUL!V364)</f>
        <v>Jonas</v>
      </c>
      <c r="T361" s="145" t="str">
        <f>IF(SP_SUL!W364="","*",SP_SUL!W364)</f>
        <v xml:space="preserve">PDM - Descarga de dormentes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1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ZBV-ZKE</v>
      </c>
      <c r="F362" s="145">
        <f>IF(SP_SUL!B365="","*",SP_SUL!B365)</f>
        <v>46093</v>
      </c>
      <c r="G362" s="145" t="str">
        <f>IF(SP_SUL!D365="","*",SP_SUL!D365)</f>
        <v>JOSÉ (TP-879)</v>
      </c>
      <c r="H362" s="145" t="str">
        <f>IF(SP_SUL!F365="","*",SP_SUL!F365)</f>
        <v>PDM - SUBSTITUIÇÃO - DORMENTE</v>
      </c>
      <c r="I362" s="145" t="str">
        <f>IF(SP_SUL!H365="","*",SP_SUL!H365)</f>
        <v>-</v>
      </c>
      <c r="J362" s="145" t="str">
        <f>IF(SP_SUL!I365="","*",SP_SUL!I365)</f>
        <v>*</v>
      </c>
      <c r="K362" s="139" t="str">
        <f>IF(SP_SUL!M365="","*",SP_SUL!M365)</f>
        <v>ZQB-ZBV</v>
      </c>
      <c r="L362" s="139" t="str">
        <f>IF(SP_SUL!N365="","*",SP_SUL!N365)</f>
        <v>ZQBZBL</v>
      </c>
      <c r="M362" s="140">
        <f>IF(SP_SUL!J365="","*",SP_SUL!J365)</f>
        <v>56</v>
      </c>
      <c r="N362" s="144">
        <f>IF(SP_SUL!K365="","*",SP_SUL!K365)</f>
        <v>253.7</v>
      </c>
      <c r="O362" s="144" t="str">
        <f>IF(SP_SUL!L365="","*",SP_SUL!L365)</f>
        <v>-</v>
      </c>
      <c r="P362" s="143">
        <f>IF(SP_SUL!O365="","*",SP_SUL!O365)</f>
        <v>0.375</v>
      </c>
      <c r="Q362" s="143">
        <f>IF(SP_SUL!P365="","*",SP_SUL!P365)</f>
        <v>6.25E-2</v>
      </c>
      <c r="R362" s="145" t="str">
        <f>IF(SP_SUL!Q365="","*",CONCATENATE(SP_SUL!Q365," ",SP_SUL!R365))</f>
        <v>30 Nº DE DORMENTES</v>
      </c>
      <c r="S362" s="145" t="str">
        <f>IF(SP_SUL!V365="","*",SP_SUL!V365)</f>
        <v>Jonas</v>
      </c>
      <c r="T362" s="145" t="str">
        <f>IF(SP_SUL!W365="","*",SP_SUL!W365)</f>
        <v>PDM - Substituição de dormentes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ZBV-ZKE</v>
      </c>
      <c r="F363" s="145">
        <f>IF(SP_SUL!B366="","*",SP_SUL!B366)</f>
        <v>46093</v>
      </c>
      <c r="G363" s="145" t="str">
        <f>IF(SP_SUL!D366="","*",SP_SUL!D366)</f>
        <v>EDSON/NIVALDO (TP-819)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-</v>
      </c>
      <c r="K363" s="139" t="str">
        <f>IF(SP_SUL!M366="","*",SP_SUL!M366)</f>
        <v>ZXI-ZVK</v>
      </c>
      <c r="L363" s="139" t="str">
        <f>IF(SP_SUL!N366="","*",SP_SUL!N366)</f>
        <v>224ZIC1</v>
      </c>
      <c r="M363" s="140">
        <f>IF(SP_SUL!J366="","*",SP_SUL!J366)</f>
        <v>49</v>
      </c>
      <c r="N363" s="144">
        <f>IF(SP_SUL!K366="","*",SP_SUL!K366)</f>
        <v>224.45</v>
      </c>
      <c r="O363" s="144" t="str">
        <f>IF(SP_SUL!L366="","*",SP_SUL!L366)</f>
        <v>-</v>
      </c>
      <c r="P363" s="143">
        <f>IF(SP_SUL!O366="","*",SP_SUL!O366)</f>
        <v>0.375</v>
      </c>
      <c r="Q363" s="143">
        <f>IF(SP_SUL!P366="","*",SP_SUL!P366)</f>
        <v>6.25E-2</v>
      </c>
      <c r="R363" s="145" t="str">
        <f>IF(SP_SUL!Q366="","*",CONCATENATE(SP_SUL!Q366," ",SP_SUL!R366))</f>
        <v>40 Nº DE DORMENTES</v>
      </c>
      <c r="S363" s="145" t="str">
        <f>IF(SP_SUL!V366="","*",SP_SUL!V366)</f>
        <v>Jonas</v>
      </c>
      <c r="T363" s="145" t="str">
        <f>IF(SP_SUL!W366="","*",SP_SUL!W366)</f>
        <v>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Oportunidade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ZBV-ZKE</v>
      </c>
      <c r="F364" s="145">
        <f>IF(SP_SUL!B367="","*",SP_SUL!B367)</f>
        <v>46093</v>
      </c>
      <c r="G364" s="145" t="str">
        <f>IF(SP_SUL!D367="","*",SP_SUL!D367)</f>
        <v>ROGÉRIO (TP-730)</v>
      </c>
      <c r="H364" s="145" t="str">
        <f>IF(SP_SUL!F367="","*",SP_SUL!F367)</f>
        <v>PDM - SUBSTITUIÇÃO - DORMENTE</v>
      </c>
      <c r="I364" s="145" t="str">
        <f>IF(SP_SUL!H367="","*",SP_SUL!H367)</f>
        <v>ZYU1</v>
      </c>
      <c r="J364" s="145" t="str">
        <f>IF(SP_SUL!I367="","*",SP_SUL!I367)</f>
        <v>-</v>
      </c>
      <c r="K364" s="139" t="str">
        <f>IF(SP_SUL!M367="","*",SP_SUL!M367)</f>
        <v>ZYU</v>
      </c>
      <c r="L364" s="139" t="str">
        <f>IF(SP_SUL!N367="","*",SP_SUL!N367)</f>
        <v>ZYU1</v>
      </c>
      <c r="M364" s="140">
        <f>IF(SP_SUL!J367="","*",SP_SUL!J367)</f>
        <v>49</v>
      </c>
      <c r="N364" s="144">
        <f>IF(SP_SUL!K367="","*",SP_SUL!K367)</f>
        <v>202.45</v>
      </c>
      <c r="O364" s="144" t="str">
        <f>IF(SP_SUL!L367="","*",SP_SUL!L367)</f>
        <v>-</v>
      </c>
      <c r="P364" s="143">
        <f>IF(SP_SUL!O367="","*",SP_SUL!O367)</f>
        <v>0.375</v>
      </c>
      <c r="Q364" s="143">
        <f>IF(SP_SUL!P367="","*",SP_SUL!P367)</f>
        <v>6.25E-2</v>
      </c>
      <c r="R364" s="145" t="str">
        <f>IF(SP_SUL!Q367="","*",CONCATENATE(SP_SUL!Q367," ",SP_SUL!R367))</f>
        <v>40 Nº DE DORMENTES</v>
      </c>
      <c r="S364" s="145" t="str">
        <f>IF(SP_SUL!V367="","*",SP_SUL!V367)</f>
        <v>Jonas</v>
      </c>
      <c r="T364" s="145" t="str">
        <f>IF(SP_SUL!W367="","*",SP_SUL!W367)</f>
        <v>Substituição de dormentes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23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ZBV-ZKE</v>
      </c>
      <c r="F365" s="145" t="str">
        <f>IF(SP_SUL!B368="","*",SP_SUL!B368)</f>
        <v>*</v>
      </c>
      <c r="G365" s="145" t="str">
        <f>IF(SP_SUL!D368="","*",SP_SUL!D368)</f>
        <v>V93</v>
      </c>
      <c r="H365" s="145" t="str">
        <f>IF(SP_SUL!F368="","*",SP_SUL!F368)</f>
        <v>MECANIZAÇÃO - SOCADORA</v>
      </c>
      <c r="I365" s="145" t="str">
        <f>IF(SP_SUL!H368="","*",SP_SUL!H368)</f>
        <v>ZXP-2</v>
      </c>
      <c r="J365" s="145" t="str">
        <f>IF(SP_SUL!I368="","*",SP_SUL!I368)</f>
        <v>ZXP-2</v>
      </c>
      <c r="K365" s="139" t="str">
        <f>IF(SP_SUL!M368="","*",SP_SUL!M368)</f>
        <v>ZXP-ZFY</v>
      </c>
      <c r="L365" s="139" t="str">
        <f>IF(SP_SUL!N368="","*",SP_SUL!N368)</f>
        <v>189ZFY/ZXP189</v>
      </c>
      <c r="M365" s="140">
        <f>IF(SP_SUL!J368="","*",SP_SUL!J368)</f>
        <v>56</v>
      </c>
      <c r="N365" s="144">
        <f>IF(SP_SUL!K368="","*",SP_SUL!K368)</f>
        <v>190.07</v>
      </c>
      <c r="O365" s="144">
        <f>IF(SP_SUL!L368="","*",SP_SUL!L368)</f>
        <v>188</v>
      </c>
      <c r="P365" s="143">
        <f>IF(SP_SUL!O368="","*",SP_SUL!O368)</f>
        <v>0.39583333333333331</v>
      </c>
      <c r="Q365" s="143">
        <f>IF(SP_SUL!P368="","*",SP_SUL!P368)</f>
        <v>8.3333333333333329E-2</v>
      </c>
      <c r="R365" s="145" t="str">
        <f>IF(SP_SUL!Q368="","*",CONCATENATE(SP_SUL!Q368," ",SP_SUL!R368))</f>
        <v>200 M</v>
      </c>
      <c r="S365" s="145" t="str">
        <f>IF(SP_SUL!V368="","*",SP_SUL!V368)</f>
        <v>Moises</v>
      </c>
      <c r="T365" s="145" t="str">
        <f>IF(SP_SUL!W368="","*",SP_SUL!W368)</f>
        <v>Socaria mecanizada</v>
      </c>
      <c r="U365" s="137">
        <f ca="1">_xlfn.XLOOKUP(G365&amp;$U$2,BS_CONTROLE[CHAVE],BS_CONTROLE[Quantidade_11],"-")</f>
        <v>0</v>
      </c>
      <c r="V365" s="137">
        <f ca="1">_xlfn.XLOOKUP(G365&amp;$V$2,BS_CONTROLE[CHAVE],BS_CONTROLE[Quantidade_11],"-")</f>
        <v>940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Oportunidade</v>
      </c>
      <c r="C366" s="146" t="str">
        <f>IF(SP_SUL!Z369="","*",SP_SUL!Z369)</f>
        <v>*</v>
      </c>
      <c r="D366" s="139" t="str">
        <f>IF(SP_SUL!S369="","*",SP_SUL!S369)</f>
        <v>SP SUL</v>
      </c>
      <c r="E366" s="139" t="str">
        <f>IF(SP_SUL!T369="","*",SP_SUL!T369)</f>
        <v>ZBV-ZKE</v>
      </c>
      <c r="F366" s="145">
        <f>IF(SP_SUL!B369="","*",SP_SUL!B369)</f>
        <v>46093</v>
      </c>
      <c r="G366" s="145" t="str">
        <f>IF(SP_SUL!D369="","*",SP_SUL!D369)</f>
        <v>ROBSON (TF-701)</v>
      </c>
      <c r="H366" s="145" t="str">
        <f>IF(SP_SUL!F369="","*",SP_SUL!F369)</f>
        <v>LIMPEZA LASTRO</v>
      </c>
      <c r="I366" s="145" t="str">
        <f>IF(SP_SUL!H369="","*",SP_SUL!H369)</f>
        <v>ZXP189</v>
      </c>
      <c r="J366" s="145" t="str">
        <f>IF(SP_SUL!I369="","*",SP_SUL!I369)</f>
        <v>-</v>
      </c>
      <c r="K366" s="139" t="str">
        <f>IF(SP_SUL!M369="","*",SP_SUL!M369)</f>
        <v>ZXP-ZFY</v>
      </c>
      <c r="L366" s="139" t="str">
        <f>IF(SP_SUL!N369="","*",SP_SUL!N369)</f>
        <v>ZXP189</v>
      </c>
      <c r="M366" s="140">
        <f>IF(SP_SUL!J369="","*",SP_SUL!J369)</f>
        <v>56</v>
      </c>
      <c r="N366" s="144">
        <f>IF(SP_SUL!K369="","*",SP_SUL!K369)</f>
        <v>187.58</v>
      </c>
      <c r="O366" s="144" t="str">
        <f>IF(SP_SUL!L369="","*",SP_SUL!L369)</f>
        <v>-</v>
      </c>
      <c r="P366" s="143">
        <f>IF(SP_SUL!O369="","*",SP_SUL!O369)</f>
        <v>0.41666666666666669</v>
      </c>
      <c r="Q366" s="143">
        <f>IF(SP_SUL!P369="","*",SP_SUL!P369)</f>
        <v>6.25E-2</v>
      </c>
      <c r="R366" s="145" t="str">
        <f>IF(SP_SUL!Q369="","*",CONCATENATE(SP_SUL!Q369," ",SP_SUL!R369))</f>
        <v>15 M</v>
      </c>
      <c r="S366" s="145" t="str">
        <f>IF(SP_SUL!V369="","*",SP_SUL!V369)</f>
        <v>Jonas</v>
      </c>
      <c r="T366" s="145" t="str">
        <f>IF(SP_SUL!W369="","*",SP_SUL!W369)</f>
        <v>Limpeza de lastro</v>
      </c>
      <c r="U366" s="137">
        <f ca="1">_xlfn.XLOOKUP(G366&amp;$U$2,BS_CONTROLE[CHAVE],BS_CONTROLE[Quantidade_11],"-")</f>
        <v>0</v>
      </c>
      <c r="V366" s="137">
        <f ca="1">_xlfn.XLOOKUP(G366&amp;$V$2,BS_CONTROLE[CHAVE],BS_CONTROLE[Quantidade_11],"-")</f>
        <v>0</v>
      </c>
      <c r="W366" s="137">
        <f ca="1">_xlfn.XLOOKUP(G366&amp;$W$2,BS_CONTROLE[CHAVE],BS_CONTROLE[Quantidade_11],"-")</f>
        <v>0</v>
      </c>
    </row>
    <row r="367" spans="1:23" hidden="1">
      <c r="A367" s="146" t="str">
        <f>IF(SP_SUL!Y370="","*",SP_SUL!Y370)</f>
        <v>*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46093</v>
      </c>
      <c r="G367" s="145" t="str">
        <f>IF(SP_SUL!D370="","*",SP_SUL!D370)</f>
        <v>CARLOS (TP-722)</v>
      </c>
      <c r="H367" s="145" t="str">
        <f>IF(SP_SUL!F370="","*",SP_SUL!F370)</f>
        <v>PDM - SOLDA</v>
      </c>
      <c r="I367" s="145" t="str">
        <f>IF(SP_SUL!H370="","*",SP_SUL!H370)</f>
        <v>-</v>
      </c>
      <c r="J367" s="145" t="str">
        <f>IF(SP_SUL!I370="","*",SP_SUL!I370)</f>
        <v>-</v>
      </c>
      <c r="K367" s="139" t="str">
        <f>IF(SP_SUL!M370="","*",SP_SUL!M370)</f>
        <v>ZPS-ZCX</v>
      </c>
      <c r="L367" s="139" t="str">
        <f>IF(SP_SUL!N370="","*",SP_SUL!N370)</f>
        <v>ZPSZCX</v>
      </c>
      <c r="M367" s="140">
        <f>IF(SP_SUL!J370="","*",SP_SUL!J370)</f>
        <v>56</v>
      </c>
      <c r="N367" s="144">
        <f>IF(SP_SUL!K370="","*",SP_SUL!K370)</f>
        <v>158.4</v>
      </c>
      <c r="O367" s="144" t="str">
        <f>IF(SP_SUL!L370="","*",SP_SUL!L370)</f>
        <v>-</v>
      </c>
      <c r="P367" s="143">
        <f>IF(SP_SUL!O370="","*",SP_SUL!O370)</f>
        <v>0.375</v>
      </c>
      <c r="Q367" s="143">
        <f>IF(SP_SUL!P370="","*",SP_SUL!P370)</f>
        <v>6.25E-2</v>
      </c>
      <c r="R367" s="145" t="str">
        <f>IF(SP_SUL!Q370="","*",CONCATENATE(SP_SUL!Q370," ",SP_SUL!R370))</f>
        <v>1 Nº DE SOLDA</v>
      </c>
      <c r="S367" s="145" t="str">
        <f>IF(SP_SUL!V370="","*",SP_SUL!V370)</f>
        <v>Jonas</v>
      </c>
      <c r="T367" s="145" t="str">
        <f>IF(SP_SUL!W370="","*",SP_SUL!W370)</f>
        <v xml:space="preserve">Execução de solda - Condicionado a temperatura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Oportunidade</v>
      </c>
      <c r="C369" s="146" t="str">
        <f>IF(SP_SUL!Z372="","*",SP_SUL!Z372)</f>
        <v>*</v>
      </c>
      <c r="D369" s="139" t="str">
        <f>IF(SP_SUL!S372="","*",SP_SUL!S372)</f>
        <v>SP SUL</v>
      </c>
      <c r="E369" s="139" t="str">
        <f>IF(SP_SUL!T372="","*",SP_SUL!T372)</f>
        <v>ZKE-ZEV</v>
      </c>
      <c r="F369" s="145">
        <f>IF(SP_SUL!B372="","*",SP_SUL!B372)</f>
        <v>46093</v>
      </c>
      <c r="G369" s="145" t="str">
        <f>IF(SP_SUL!D372="","*",SP_SUL!D372)</f>
        <v>E17</v>
      </c>
      <c r="H369" s="145" t="str">
        <f>IF(SP_SUL!F372="","*",SP_SUL!F372)</f>
        <v>CAMINHÃO DE SOLDA</v>
      </c>
      <c r="I369" s="145" t="str">
        <f>IF(SP_SUL!H372="","*",SP_SUL!H372)</f>
        <v>102ZKW-2</v>
      </c>
      <c r="J369" s="145" t="str">
        <f>IF(SP_SUL!I372="","*",SP_SUL!I372)</f>
        <v>102ZKW-2</v>
      </c>
      <c r="K369" s="139" t="str">
        <f>IF(SP_SUL!M372="","*",SP_SUL!M372)</f>
        <v>ZLU</v>
      </c>
      <c r="L369" s="139" t="str">
        <f>IF(SP_SUL!N372="","*",SP_SUL!N372)</f>
        <v>ZLU1052</v>
      </c>
      <c r="M369" s="140">
        <f>IF(SP_SUL!J372="","*",SP_SUL!J372)</f>
        <v>55</v>
      </c>
      <c r="N369" s="144">
        <f>IF(SP_SUL!K372="","*",SP_SUL!K372)</f>
        <v>106.432</v>
      </c>
      <c r="O369" s="144">
        <f>IF(SP_SUL!L372="","*",SP_SUL!L372)</f>
        <v>106.75</v>
      </c>
      <c r="P369" s="143">
        <f>IF(SP_SUL!O372="","*",SP_SUL!O372)</f>
        <v>0.375</v>
      </c>
      <c r="Q369" s="143">
        <f>IF(SP_SUL!P372="","*",SP_SUL!P372)</f>
        <v>0.125</v>
      </c>
      <c r="R369" s="145" t="str">
        <f>IF(SP_SUL!Q372="","*",CONCATENATE(SP_SUL!Q372," ",SP_SUL!R372))</f>
        <v>2 Nº DE SOLDA</v>
      </c>
      <c r="S369" s="145" t="str">
        <f>IF(SP_SUL!V372="","*",SP_SUL!V372)</f>
        <v>Cazonatto</v>
      </c>
      <c r="T369" s="145" t="str">
        <f>IF(SP_SUL!W372="","*",SP_SUL!W372)</f>
        <v>Caminhão de solda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ZKE-ZEV</v>
      </c>
      <c r="F370" s="145" t="str">
        <f>IF(SP_SUL!B373="","*",SP_SUL!B373)</f>
        <v>*</v>
      </c>
      <c r="G370" s="145" t="str">
        <f>IF(SP_SUL!D373="","*",SP_SUL!D373)</f>
        <v>W60</v>
      </c>
      <c r="H370" s="145" t="str">
        <f>IF(SP_SUL!F373="","*",SP_SUL!F373)</f>
        <v>RECOLHIMENTO DE MATERIAL</v>
      </c>
      <c r="I370" s="145" t="str">
        <f>IF(SP_SUL!H373="","*",SP_SUL!H373)</f>
        <v>ZEM130-2</v>
      </c>
      <c r="J370" s="145" t="str">
        <f>IF(SP_SUL!I373="","*",SP_SUL!I373)</f>
        <v>ZEM130-2</v>
      </c>
      <c r="K370" s="139" t="str">
        <f>IF(SP_SUL!M373="","*",SP_SUL!M373)</f>
        <v>ZWI-ZYQ</v>
      </c>
      <c r="L370" s="139">
        <f>IF(SP_SUL!N373="","*",SP_SUL!N373)</f>
        <v>1251242</v>
      </c>
      <c r="M370" s="140">
        <f>IF(SP_SUL!J373="","*",SP_SUL!J373)</f>
        <v>55</v>
      </c>
      <c r="N370" s="144">
        <f>IF(SP_SUL!K373="","*",SP_SUL!K373)</f>
        <v>124.5</v>
      </c>
      <c r="O370" s="144" t="str">
        <f>IF(SP_SUL!L373="","*",SP_SUL!L373)</f>
        <v>-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1567</v>
      </c>
      <c r="D5" s="236"/>
      <c r="E5" s="236"/>
      <c r="F5" s="236"/>
      <c r="G5" s="236"/>
      <c r="H5" s="236"/>
      <c r="I5" s="236"/>
      <c r="J5" s="237"/>
      <c r="K5" s="238" t="s">
        <v>1568</v>
      </c>
      <c r="L5" s="239"/>
      <c r="M5" s="239"/>
      <c r="N5" s="239"/>
      <c r="O5" s="240" t="s">
        <v>1569</v>
      </c>
      <c r="P5" s="241"/>
    </row>
    <row r="6" spans="1:16" s="74" customFormat="1" ht="15" customHeight="1">
      <c r="A6" s="66" t="s">
        <v>1565</v>
      </c>
      <c r="B6" s="75" t="s">
        <v>1564</v>
      </c>
      <c r="C6" s="76" t="s">
        <v>961</v>
      </c>
      <c r="D6" s="77" t="s">
        <v>962</v>
      </c>
      <c r="E6" s="76" t="s">
        <v>1570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1571</v>
      </c>
      <c r="M6" s="80" t="s">
        <v>576</v>
      </c>
      <c r="N6" s="81" t="s">
        <v>956</v>
      </c>
      <c r="O6" s="158" t="s">
        <v>999</v>
      </c>
      <c r="P6" s="133" t="s">
        <v>1572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>
        <f>IF(SP_SUL!BH333="","*",SP_SUL!BH333)</f>
        <v>0</v>
      </c>
      <c r="P333" s="147" t="str">
        <f>IF($A$2=1,IF(SP_SUL!BJ333="","*",SP_SUL!BJ333),IF(SP_SUL!BK333="","*",SP_SUL!BK333))</f>
        <v>TP pronto 10h24 / Sem oportunidade de faixa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TP pronto 09h49 / devido condições climáticas (forte chuva) sem possibilidade de  realizar intervalo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>
        <f>IF(SP_SUL!BH358="","*",SP_SUL!BH358)</f>
        <v>1</v>
      </c>
      <c r="P358" s="147" t="str">
        <f>IF($A$2=1,IF(SP_SUL!BJ358="","*",SP_SUL!BJ358),IF(SP_SUL!BK358="","*",SP_SUL!BK358))</f>
        <v>Em deslocamento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>
        <f>IF(SP_SUL!B360="","*",SP_SUL!B360)</f>
        <v>46093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ZBV-ZRX</v>
      </c>
      <c r="E360" s="83" t="str">
        <f>IF(SP_SUL!D360="","*",SP_SUL!D360)</f>
        <v>KLECIO (TP-699)</v>
      </c>
      <c r="F360" s="83" t="str">
        <f>IF(SP_SUL!H360="","*",SP_SUL!H360)</f>
        <v>-</v>
      </c>
      <c r="G360" s="83" t="str">
        <f>IF(SP_SUL!M360="","*",SP_SUL!M360)</f>
        <v>ZTT</v>
      </c>
      <c r="H360" s="116">
        <f>IF(SP_SUL!K360="","*",SP_SUL!K360)</f>
        <v>97.3</v>
      </c>
      <c r="I360" s="113">
        <f>IF(SP_SUL!O360="","*",SP_SUL!O360)</f>
        <v>0.375</v>
      </c>
      <c r="J360" s="113">
        <f>IF(SP_SUL!P360="","*",SP_SUL!P360)</f>
        <v>6.25E-2</v>
      </c>
      <c r="K360" s="83" t="str">
        <f>IF(SP_SUL!AK360="","*",SP_SUL!AK360)</f>
        <v>-</v>
      </c>
      <c r="L360" s="83" t="str">
        <f>IF(SP_SUL!AM360="","*",SP_SUL!AM360)</f>
        <v>ZTT</v>
      </c>
      <c r="M360" s="83">
        <f>IF(SP_SUL!AP360="","*",SP_SUL!AP360)</f>
        <v>97.3</v>
      </c>
      <c r="N360" s="83" t="str">
        <f>IF(SP_SUL!AM360="","*",SP_SUL!AM360)</f>
        <v>ZTT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>
        <f>IF(SP_SUL!B361="","*",SP_SUL!B361)</f>
        <v>46093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ZBV-ZRX</v>
      </c>
      <c r="E361" s="83" t="str">
        <f>IF(SP_SUL!D361="","*",SP_SUL!D361)</f>
        <v>V92</v>
      </c>
      <c r="F361" s="83" t="str">
        <f>IF(SP_SUL!H361="","*",SP_SUL!H361)</f>
        <v>ZAC-2</v>
      </c>
      <c r="G361" s="83" t="str">
        <f>IF(SP_SUL!M361="","*",SP_SUL!M361)</f>
        <v>ZAC-ZSW</v>
      </c>
      <c r="H361" s="116">
        <f>IF(SP_SUL!K361="","*",SP_SUL!K361)</f>
        <v>86.5</v>
      </c>
      <c r="I361" s="113">
        <f>IF(SP_SUL!O361="","*",SP_SUL!O361)</f>
        <v>0.375</v>
      </c>
      <c r="J361" s="113">
        <f>IF(SP_SUL!P361="","*",SP_SUL!P361)</f>
        <v>8.3333333333333329E-2</v>
      </c>
      <c r="K361" s="83" t="str">
        <f>IF(SP_SUL!AK361="","*",SP_SUL!AK361)</f>
        <v>ZAC-2</v>
      </c>
      <c r="L361" s="83" t="str">
        <f>IF(SP_SUL!AM361="","*",SP_SUL!AM361)</f>
        <v>ZAC-ZSW</v>
      </c>
      <c r="M361" s="83">
        <f>IF(SP_SUL!AP361="","*",SP_SUL!AP361)</f>
        <v>86.5</v>
      </c>
      <c r="N361" s="83" t="str">
        <f>IF(SP_SUL!AM361="","*",SP_SUL!AM361)</f>
        <v>ZAC-ZSW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ZBV-ZRX</v>
      </c>
      <c r="E362" s="83" t="str">
        <f>IF(SP_SUL!D362="","*",SP_SUL!D362)</f>
        <v>A74</v>
      </c>
      <c r="F362" s="83" t="str">
        <f>IF(SP_SUL!H362="","*",SP_SUL!H362)</f>
        <v>ZBVZQB</v>
      </c>
      <c r="G362" s="83" t="str">
        <f>IF(SP_SUL!M362="","*",SP_SUL!M362)</f>
        <v>ZQBZBV-ZRX</v>
      </c>
      <c r="H362" s="116">
        <f>IF(SP_SUL!K362="","*",SP_SUL!K362)</f>
        <v>52</v>
      </c>
      <c r="I362" s="113">
        <f>IF(SP_SUL!O362="","*",SP_SUL!O362)</f>
        <v>0.33333333333333331</v>
      </c>
      <c r="J362" s="113">
        <f>IF(SP_SUL!P362="","*",SP_SUL!P362)</f>
        <v>4.1666666666666664E-2</v>
      </c>
      <c r="K362" s="83" t="str">
        <f>IF(SP_SUL!AK362="","*",SP_SUL!AK362)</f>
        <v>ZBVZQB</v>
      </c>
      <c r="L362" s="83" t="str">
        <f>IF(SP_SUL!AM362="","*",SP_SUL!AM362)</f>
        <v>ZQBZBV-ZRX</v>
      </c>
      <c r="M362" s="83">
        <f>IF(SP_SUL!AP362="","*",SP_SUL!AP362)</f>
        <v>52</v>
      </c>
      <c r="N362" s="83" t="str">
        <f>IF(SP_SUL!AM362="","*",SP_SUL!AM362)</f>
        <v>ZQBZBV-ZRX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>
        <f>IF(SP_SUL!B364="","*",SP_SUL!B364)</f>
        <v>46093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ZBV-ZKE</v>
      </c>
      <c r="E364" s="83" t="str">
        <f>IF(SP_SUL!D364="","*",SP_SUL!D364)</f>
        <v>W59</v>
      </c>
      <c r="F364" s="83" t="str">
        <f>IF(SP_SUL!H364="","*",SP_SUL!H364)</f>
        <v>ZYU-1</v>
      </c>
      <c r="G364" s="83" t="str">
        <f>IF(SP_SUL!M364="","*",SP_SUL!M364)</f>
        <v>ZQB-ZBV</v>
      </c>
      <c r="H364" s="116">
        <f>IF(SP_SUL!K364="","*",SP_SUL!K364)</f>
        <v>253.7</v>
      </c>
      <c r="I364" s="113">
        <f>IF(SP_SUL!O364="","*",SP_SUL!O364)</f>
        <v>0.33333333333333331</v>
      </c>
      <c r="J364" s="113">
        <f>IF(SP_SUL!P364="","*",SP_SUL!P364)</f>
        <v>6.25E-2</v>
      </c>
      <c r="K364" s="83" t="str">
        <f>IF(SP_SUL!AK364="","*",SP_SUL!AK364)</f>
        <v>ZYU-1</v>
      </c>
      <c r="L364" s="83" t="str">
        <f>IF(SP_SUL!AM364="","*",SP_SUL!AM364)</f>
        <v>ZQB-ZBV</v>
      </c>
      <c r="M364" s="83">
        <f>IF(SP_SUL!AP364="","*",SP_SUL!AP364)</f>
        <v>253.7</v>
      </c>
      <c r="N364" s="83" t="str">
        <f>IF(SP_SUL!AM364="","*",SP_SUL!AM364)</f>
        <v>ZQB-ZBV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>
        <f>IF(SP_SUL!B365="","*",SP_SUL!B365)</f>
        <v>46093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ZBV-ZKE</v>
      </c>
      <c r="E365" s="83" t="str">
        <f>IF(SP_SUL!D365="","*",SP_SUL!D365)</f>
        <v>JOSÉ (TP-879)</v>
      </c>
      <c r="F365" s="83" t="str">
        <f>IF(SP_SUL!H365="","*",SP_SUL!H365)</f>
        <v>-</v>
      </c>
      <c r="G365" s="83" t="str">
        <f>IF(SP_SUL!M365="","*",SP_SUL!M365)</f>
        <v>ZQB-ZBV</v>
      </c>
      <c r="H365" s="116">
        <f>IF(SP_SUL!K365="","*",SP_SUL!K365)</f>
        <v>253.7</v>
      </c>
      <c r="I365" s="113">
        <f>IF(SP_SUL!O365="","*",SP_SUL!O365)</f>
        <v>0.375</v>
      </c>
      <c r="J365" s="113">
        <f>IF(SP_SUL!P365="","*",SP_SUL!P365)</f>
        <v>6.25E-2</v>
      </c>
      <c r="K365" s="83" t="str">
        <f>IF(SP_SUL!AK365="","*",SP_SUL!AK365)</f>
        <v>-</v>
      </c>
      <c r="L365" s="83" t="str">
        <f>IF(SP_SUL!AM365="","*",SP_SUL!AM365)</f>
        <v>ZQB-ZBV</v>
      </c>
      <c r="M365" s="83">
        <f>IF(SP_SUL!AP365="","*",SP_SUL!AP365)</f>
        <v>253.7</v>
      </c>
      <c r="N365" s="83" t="str">
        <f>IF(SP_SUL!AM365="","*",SP_SUL!AM365)</f>
        <v>ZQB-ZBV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>
        <f>IF(SP_SUL!B366="","*",SP_SUL!B366)</f>
        <v>46093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ZBV-ZKE</v>
      </c>
      <c r="E366" s="83" t="str">
        <f>IF(SP_SUL!D366="","*",SP_SUL!D366)</f>
        <v>EDSON/NIVALDO (TP-819)</v>
      </c>
      <c r="F366" s="83" t="str">
        <f>IF(SP_SUL!H366="","*",SP_SUL!H366)</f>
        <v>-</v>
      </c>
      <c r="G366" s="83" t="str">
        <f>IF(SP_SUL!M366="","*",SP_SUL!M366)</f>
        <v>ZXI-ZVK</v>
      </c>
      <c r="H366" s="116">
        <f>IF(SP_SUL!K366="","*",SP_SUL!K366)</f>
        <v>224.45</v>
      </c>
      <c r="I366" s="113">
        <f>IF(SP_SUL!O366="","*",SP_SUL!O366)</f>
        <v>0.375</v>
      </c>
      <c r="J366" s="113">
        <f>IF(SP_SUL!P366="","*",SP_SUL!P366)</f>
        <v>6.25E-2</v>
      </c>
      <c r="K366" s="83" t="str">
        <f>IF(SP_SUL!AK366="","*",SP_SUL!AK366)</f>
        <v>-</v>
      </c>
      <c r="L366" s="83" t="str">
        <f>IF(SP_SUL!AM366="","*",SP_SUL!AM366)</f>
        <v>ZXI-ZVK</v>
      </c>
      <c r="M366" s="83">
        <f>IF(SP_SUL!AP366="","*",SP_SUL!AP366)</f>
        <v>224.45</v>
      </c>
      <c r="N366" s="83" t="str">
        <f>IF(SP_SUL!AM366="","*",SP_SUL!AM366)</f>
        <v>ZXI-ZVK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>
        <f>IF(SP_SUL!B367="","*",SP_SUL!B367)</f>
        <v>46093</v>
      </c>
      <c r="B367" s="83" t="str">
        <f>IF(SP_SUL!X367="","*",SP_SUL!X367)</f>
        <v>Oportunidade</v>
      </c>
      <c r="C367" s="83" t="str">
        <f>IF(SP_SUL!S367="","*",SP_SUL!S367)</f>
        <v>SP SUL</v>
      </c>
      <c r="D367" s="83" t="str">
        <f>IF(SP_SUL!T367="","*",SP_SUL!T367)</f>
        <v>ZBV-ZKE</v>
      </c>
      <c r="E367" s="83" t="str">
        <f>IF(SP_SUL!D367="","*",SP_SUL!D367)</f>
        <v>ROGÉRIO (TP-730)</v>
      </c>
      <c r="F367" s="83" t="str">
        <f>IF(SP_SUL!H367="","*",SP_SUL!H367)</f>
        <v>ZYU1</v>
      </c>
      <c r="G367" s="83" t="str">
        <f>IF(SP_SUL!M367="","*",SP_SUL!M367)</f>
        <v>ZYU</v>
      </c>
      <c r="H367" s="116">
        <f>IF(SP_SUL!K367="","*",SP_SUL!K367)</f>
        <v>202.45</v>
      </c>
      <c r="I367" s="113">
        <f>IF(SP_SUL!O367="","*",SP_SUL!O367)</f>
        <v>0.375</v>
      </c>
      <c r="J367" s="113">
        <f>IF(SP_SUL!P367="","*",SP_SUL!P367)</f>
        <v>6.25E-2</v>
      </c>
      <c r="K367" s="83" t="str">
        <f>IF(SP_SUL!AK367="","*",SP_SUL!AK367)</f>
        <v>ZYU1</v>
      </c>
      <c r="L367" s="83" t="str">
        <f>IF(SP_SUL!AM367="","*",SP_SUL!AM367)</f>
        <v>ZYU</v>
      </c>
      <c r="M367" s="83">
        <f>IF(SP_SUL!AP367="","*",SP_SUL!AP367)</f>
        <v>202.45</v>
      </c>
      <c r="N367" s="83" t="str">
        <f>IF(SP_SUL!AM367="","*",SP_SUL!AM367)</f>
        <v>ZYU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ZBV-ZKE</v>
      </c>
      <c r="E368" s="83" t="str">
        <f>IF(SP_SUL!D368="","*",SP_SUL!D368)</f>
        <v>V93</v>
      </c>
      <c r="F368" s="83" t="str">
        <f>IF(SP_SUL!H368="","*",SP_SUL!H368)</f>
        <v>ZXP-2</v>
      </c>
      <c r="G368" s="83" t="str">
        <f>IF(SP_SUL!M368="","*",SP_SUL!M368)</f>
        <v>ZXP-ZFY</v>
      </c>
      <c r="H368" s="116">
        <f>IF(SP_SUL!K368="","*",SP_SUL!K368)</f>
        <v>190.07</v>
      </c>
      <c r="I368" s="113">
        <f>IF(SP_SUL!O368="","*",SP_SUL!O368)</f>
        <v>0.39583333333333331</v>
      </c>
      <c r="J368" s="113">
        <f>IF(SP_SUL!P368="","*",SP_SUL!P368)</f>
        <v>8.3333333333333329E-2</v>
      </c>
      <c r="K368" s="83" t="str">
        <f>IF(SP_SUL!AK368="","*",SP_SUL!AK368)</f>
        <v>ZXP-2</v>
      </c>
      <c r="L368" s="83" t="str">
        <f>IF(SP_SUL!AM368="","*",SP_SUL!AM368)</f>
        <v>ZXP-ZFY</v>
      </c>
      <c r="M368" s="83">
        <f>IF(SP_SUL!AP368="","*",SP_SUL!AP368)</f>
        <v>190.07</v>
      </c>
      <c r="N368" s="83" t="str">
        <f>IF(SP_SUL!AM368="","*",SP_SUL!AM368)</f>
        <v>ZXP-ZFY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>
        <f>IF(SP_SUL!B369="","*",SP_SUL!B369)</f>
        <v>46093</v>
      </c>
      <c r="B369" s="83" t="str">
        <f>IF(SP_SUL!X369="","*",SP_SUL!X369)</f>
        <v>Oportunidade</v>
      </c>
      <c r="C369" s="83" t="str">
        <f>IF(SP_SUL!S369="","*",SP_SUL!S369)</f>
        <v>SP SUL</v>
      </c>
      <c r="D369" s="83" t="str">
        <f>IF(SP_SUL!T369="","*",SP_SUL!T369)</f>
        <v>ZBV-ZKE</v>
      </c>
      <c r="E369" s="83" t="str">
        <f>IF(SP_SUL!D369="","*",SP_SUL!D369)</f>
        <v>ROBSON (TF-701)</v>
      </c>
      <c r="F369" s="83" t="str">
        <f>IF(SP_SUL!H369="","*",SP_SUL!H369)</f>
        <v>ZXP189</v>
      </c>
      <c r="G369" s="83" t="str">
        <f>IF(SP_SUL!M369="","*",SP_SUL!M369)</f>
        <v>ZXP-ZFY</v>
      </c>
      <c r="H369" s="116">
        <f>IF(SP_SUL!K369="","*",SP_SUL!K369)</f>
        <v>187.58</v>
      </c>
      <c r="I369" s="113">
        <f>IF(SP_SUL!O369="","*",SP_SUL!O369)</f>
        <v>0.41666666666666669</v>
      </c>
      <c r="J369" s="113">
        <f>IF(SP_SUL!P369="","*",SP_SUL!P369)</f>
        <v>6.25E-2</v>
      </c>
      <c r="K369" s="83" t="str">
        <f>IF(SP_SUL!AK369="","*",SP_SUL!AK369)</f>
        <v>ZXP189</v>
      </c>
      <c r="L369" s="83" t="str">
        <f>IF(SP_SUL!AM369="","*",SP_SUL!AM369)</f>
        <v>ZXP-ZFY</v>
      </c>
      <c r="M369" s="83">
        <f>IF(SP_SUL!AP369="","*",SP_SUL!AP369)</f>
        <v>187.58</v>
      </c>
      <c r="N369" s="83" t="str">
        <f>IF(SP_SUL!AM369="","*",SP_SUL!AM369)</f>
        <v>ZXP-ZFY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>
        <f>IF(SP_SUL!B370="","*",SP_SUL!B370)</f>
        <v>46093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CARLOS (TP-722)</v>
      </c>
      <c r="F370" s="83" t="str">
        <f>IF(SP_SUL!H370="","*",SP_SUL!H370)</f>
        <v>-</v>
      </c>
      <c r="G370" s="83" t="str">
        <f>IF(SP_SUL!M370="","*",SP_SUL!M370)</f>
        <v>ZPS-ZCX</v>
      </c>
      <c r="H370" s="116">
        <f>IF(SP_SUL!K370="","*",SP_SUL!K370)</f>
        <v>158.4</v>
      </c>
      <c r="I370" s="113">
        <f>IF(SP_SUL!O370="","*",SP_SUL!O370)</f>
        <v>0.375</v>
      </c>
      <c r="J370" s="113">
        <f>IF(SP_SUL!P370="","*",SP_SUL!P370)</f>
        <v>6.25E-2</v>
      </c>
      <c r="K370" s="83" t="str">
        <f>IF(SP_SUL!AK370="","*",SP_SUL!AK370)</f>
        <v>-</v>
      </c>
      <c r="L370" s="83" t="str">
        <f>IF(SP_SUL!AM370="","*",SP_SUL!AM370)</f>
        <v>ZPS-ZCX</v>
      </c>
      <c r="M370" s="83">
        <f>IF(SP_SUL!AP370="","*",SP_SUL!AP370)</f>
        <v>158.4</v>
      </c>
      <c r="N370" s="83" t="str">
        <f>IF(SP_SUL!AM370="","*",SP_SUL!AM370)</f>
        <v>ZPS-ZCX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>
        <f>IF(SP_SUL!B372="","*",SP_SUL!B372)</f>
        <v>46093</v>
      </c>
      <c r="B372" s="83" t="str">
        <f>IF(SP_SUL!X372="","*",SP_SUL!X372)</f>
        <v>Oportunidade</v>
      </c>
      <c r="C372" s="83" t="str">
        <f>IF(SP_SUL!S372="","*",SP_SUL!S372)</f>
        <v>SP SUL</v>
      </c>
      <c r="D372" s="83" t="str">
        <f>IF(SP_SUL!T372="","*",SP_SUL!T372)</f>
        <v>ZKE-ZEV</v>
      </c>
      <c r="E372" s="83" t="str">
        <f>IF(SP_SUL!D372="","*",SP_SUL!D372)</f>
        <v>E17</v>
      </c>
      <c r="F372" s="83" t="str">
        <f>IF(SP_SUL!H372="","*",SP_SUL!H372)</f>
        <v>102ZKW-2</v>
      </c>
      <c r="G372" s="83" t="str">
        <f>IF(SP_SUL!M372="","*",SP_SUL!M372)</f>
        <v>ZLU</v>
      </c>
      <c r="H372" s="116">
        <f>IF(SP_SUL!K372="","*",SP_SUL!K372)</f>
        <v>106.432</v>
      </c>
      <c r="I372" s="113">
        <f>IF(SP_SUL!O372="","*",SP_SUL!O372)</f>
        <v>0.375</v>
      </c>
      <c r="J372" s="113">
        <f>IF(SP_SUL!P372="","*",SP_SUL!P372)</f>
        <v>0.125</v>
      </c>
      <c r="K372" s="83" t="str">
        <f>IF(SP_SUL!AK372="","*",SP_SUL!AK372)</f>
        <v>102ZKW-2</v>
      </c>
      <c r="L372" s="83" t="str">
        <f>IF(SP_SUL!AM372="","*",SP_SUL!AM372)</f>
        <v>ZLU</v>
      </c>
      <c r="M372" s="83">
        <f>IF(SP_SUL!AP372="","*",SP_SUL!AP372)</f>
        <v>106.432</v>
      </c>
      <c r="N372" s="83" t="str">
        <f>IF(SP_SUL!AM372="","*",SP_SUL!AM372)</f>
        <v>ZLU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SP SUL</v>
      </c>
      <c r="D373" s="83" t="str">
        <f>IF(SP_SUL!T373="","*",SP_SUL!T373)</f>
        <v>ZKE-ZEV</v>
      </c>
      <c r="E373" s="83" t="str">
        <f>IF(SP_SUL!D373="","*",SP_SUL!D373)</f>
        <v>W60</v>
      </c>
      <c r="F373" s="83" t="str">
        <f>IF(SP_SUL!H373="","*",SP_SUL!H373)</f>
        <v>ZEM130-2</v>
      </c>
      <c r="G373" s="83" t="str">
        <f>IF(SP_SUL!M373="","*",SP_SUL!M373)</f>
        <v>ZWI-ZYQ</v>
      </c>
      <c r="H373" s="116">
        <f>IF(SP_SUL!K373="","*",SP_SUL!K373)</f>
        <v>124.5</v>
      </c>
      <c r="I373" s="113" t="str">
        <f>IF(SP_SUL!O373="","*",SP_SUL!O373)</f>
        <v>*</v>
      </c>
      <c r="J373" s="113" t="str">
        <f>IF(SP_SUL!P373="","*",SP_SUL!P373)</f>
        <v>*</v>
      </c>
      <c r="K373" s="83" t="str">
        <f>IF(SP_SUL!AK373="","*",SP_SUL!AK373)</f>
        <v>ZEM130-2</v>
      </c>
      <c r="L373" s="83" t="str">
        <f>IF(SP_SUL!AM373="","*",SP_SUL!AM373)</f>
        <v>ZWI-ZYQ</v>
      </c>
      <c r="M373" s="83">
        <f>IF(SP_SUL!AP373="","*",SP_SUL!AP373)</f>
        <v>124.5</v>
      </c>
      <c r="N373" s="83" t="str">
        <f>IF(SP_SUL!AM373="","*",SP_SUL!AM373)</f>
        <v>ZWI-ZYQ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2026-03-11T17:08:37Z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