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95" documentId="120_S{118792C3-22EF-5104-A093-F22BFE3913F3}" xr6:coauthVersionLast="47" xr6:coauthVersionMax="47" xr10:uidLastSave="{B00BA195-5FF4-434C-8EB6-F33236566B18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6" i="1"/>
  <c r="M184" i="1" a="1"/>
  <c r="M184" i="1" s="1"/>
  <c r="N179" i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BR175" i="1"/>
  <c r="BS175" i="1"/>
  <c r="BT175" i="1"/>
  <c r="A176" i="1"/>
  <c r="C176" i="1"/>
  <c r="G176" i="1"/>
  <c r="L173" i="15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BR176" i="1"/>
  <c r="BS176" i="1"/>
  <c r="BT176" i="1"/>
  <c r="A177" i="1"/>
  <c r="C177" i="1"/>
  <c r="G177" i="1"/>
  <c r="L174" i="15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BR178" i="1"/>
  <c r="BS178" i="1"/>
  <c r="BT178" i="1"/>
  <c r="A179" i="1"/>
  <c r="C179" i="1"/>
  <c r="G179" i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BR181" i="1"/>
  <c r="BS181" i="1"/>
  <c r="BT181" i="1"/>
  <c r="A182" i="1"/>
  <c r="C182" i="1"/>
  <c r="G182" i="1"/>
  <c r="L179" i="15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BR187" i="1"/>
  <c r="BS187" i="1"/>
  <c r="BT187" i="1"/>
  <c r="A188" i="1"/>
  <c r="C188" i="1"/>
  <c r="G188" i="1"/>
  <c r="M188" i="1" a="1"/>
  <c r="M188" i="1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BR189" i="1"/>
  <c r="BS189" i="1"/>
  <c r="BT189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BR190" i="1"/>
  <c r="BS190" i="1"/>
  <c r="BT190" i="1"/>
  <c r="A191" i="1"/>
  <c r="C191" i="1"/>
  <c r="G191" i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07" i="10" s="1"/>
  <c r="AL235" i="1"/>
  <c r="AN235" i="1"/>
  <c r="AO235" i="1"/>
  <c r="BE235" i="1" s="1" a="1"/>
  <c r="BE235" i="1" s="1"/>
  <c r="AP235" i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19" i="10" s="1"/>
  <c r="AL247" i="1"/>
  <c r="AN247" i="1"/>
  <c r="AO247" i="1"/>
  <c r="BE247" i="1" s="1" a="1"/>
  <c r="BE247" i="1" s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9" i="10" s="1"/>
  <c r="AL387" i="1"/>
  <c r="AN387" i="1"/>
  <c r="AO387" i="1"/>
  <c r="AP387" i="1"/>
  <c r="M359" i="10" s="1"/>
  <c r="AQ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8" i="10" s="1"/>
  <c r="AL396" i="1"/>
  <c r="AN396" i="1"/>
  <c r="AO396" i="1"/>
  <c r="AP396" i="1"/>
  <c r="M368" i="10" s="1"/>
  <c r="AQ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0" i="10" s="1"/>
  <c r="AL418" i="1"/>
  <c r="AN418" i="1"/>
  <c r="AO418" i="1"/>
  <c r="AP418" i="1"/>
  <c r="M390" i="10" s="1"/>
  <c r="AQ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2" i="10" s="1"/>
  <c r="AL430" i="1"/>
  <c r="AN430" i="1"/>
  <c r="AO430" i="1"/>
  <c r="AP430" i="1"/>
  <c r="M402" i="10" s="1"/>
  <c r="AQ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0" i="10" s="1"/>
  <c r="AL448" i="1"/>
  <c r="AN448" i="1"/>
  <c r="AO448" i="1"/>
  <c r="AP448" i="1"/>
  <c r="M420" i="10" s="1"/>
  <c r="AQ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<sst xmlns="http://schemas.openxmlformats.org/spreadsheetml/2006/main" count="5078" uniqueCount="1406">
  <si>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</si>
  <si>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</si>
  <si>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</si>
  <si>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</si>
  <si>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</si>
  <si>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</si>
  <si>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</si>
  <si>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</si>
  <si>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</si>
  <si>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</si>
  <si>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</si>
  <si>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</si>
  <si>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</si>
  <si>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</si>
  <si>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</si>
  <si>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</si>
  <si>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</si>
  <si>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</si>
  <si>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</si>
  <si>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</si>
  <si>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</si>
  <si>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</si>
  <si>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</si>
  <si>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</si>
  <si>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</si>
  <si>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</si>
  <si>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</si>
  <si>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</si>
  <si>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</si>
  <si>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</si>
  <si>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</si>
  <si>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</si>
  <si>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</si>
  <si>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</si>
  <si>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</si>
  <si>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</si>
  <si>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</si>
  <si>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</si>
  <si>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</si>
  <si>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</si>
  <si>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</si>
  <si>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</si>
  <si>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</si>
  <si>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</si>
  <si>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</si>
  <si>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</si>
  <si>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</si>
  <si>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</si>
  <si>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</si>
  <si>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</si>
  <si>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</si>
  <si>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</si>
  <si>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</si>
  <si>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</si>
  <si>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</si>
  <si>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</si>
  <si>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</si>
  <si>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</si>
  <si>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</si>
  <si>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</si>
  <si>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</si>
  <si>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</si>
  <si>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</si>
  <si>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</si>
  <si>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</si>
  <si>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</si>
  <si>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</si>
  <si>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</si>
  <si>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</si>
  <si>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</si>
  <si>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</si>
  <si>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</si>
  <si>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</si>
  <si>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</si>
  <si>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</si>
  <si>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</si>
  <si>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</si>
  <si>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</si>
  <si>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</si>
  <si>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</si>
  <si>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</si>
  <si>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</si>
  <si>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</si>
  <si>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</si>
  <si>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</si>
  <si>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</si>
  <si>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</si>
  <si>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</si>
  <si>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</si>
  <si>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</si>
  <si>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</si>
  <si>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</si>
  <si>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</si>
  <si>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</si>
  <si>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</si>
  <si>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</si>
  <si>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</si>
  <si>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</si>
  <si>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</si>
  <si>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</si>
  <si>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</si>
  <si>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</si>
  <si>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</si>
  <si>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</si>
  <si>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</si>
  <si>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</si>
  <si>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</si>
  <si>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</si>
  <si>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</si>
  <si>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</si>
  <si>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</si>
  <si>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</si>
  <si>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</si>
  <si>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</si>
  <si>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</si>
  <si>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</si>
  <si>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</si>
  <si>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</si>
  <si>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</si>
  <si>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</si>
  <si>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</si>
  <si>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</si>
  <si>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</si>
  <si>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</si>
  <si>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</si>
  <si>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</si>
  <si>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</si>
  <si>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</si>
  <si>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</si>
  <si>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</si>
  <si>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</si>
  <si>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</si>
  <si>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</si>
  <si>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</si>
  <si>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</si>
  <si>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</si>
  <si>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</si>
  <si>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</si>
  <si>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</si>
  <si>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</si>
  <si>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</si>
  <si>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</si>
  <si>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</si>
  <si>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</si>
  <si>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</si>
  <si>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</si>
  <si>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</si>
  <si>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</si>
  <si>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</si>
  <si>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</si>
  <si>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</si>
  <si>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</si>
  <si>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</si>
  <si>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</si>
  <si>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</si>
  <si>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</si>
  <si>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</si>
  <si>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</si>
  <si>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</si>
  <si>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</si>
  <si>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</si>
  <si>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</si>
  <si>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</si>
  <si>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</si>
  <si>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</si>
  <si>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</si>
  <si>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</si>
  <si>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</si>
  <si>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</si>
  <si>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</si>
  <si>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</si>
  <si>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</si>
  <si>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</si>
  <si>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</si>
  <si>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</si>
  <si>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</si>
  <si>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</si>
  <si>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</si>
  <si>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</si>
  <si>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</si>
  <si>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</si>
  <si>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</si>
  <si>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</si>
  <si>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</si>
  <si>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</si>
  <si>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</si>
  <si>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</si>
  <si>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</si>
  <si>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</si>
  <si>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</si>
  <si>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</si>
  <si>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</si>
  <si>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</si>
  <si>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</si>
  <si>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</si>
  <si>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</si>
  <si>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</si>
  <si>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</si>
  <si>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</si>
  <si>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</si>
  <si>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</si>
  <si>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</si>
  <si>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</si>
  <si>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</si>
  <si>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</si>
  <si>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</si>
  <si>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</si>
  <si>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</si>
  <si>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</si>
  <si>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</si>
  <si>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</si>
  <si>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</si>
  <si>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</si>
  <si>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</si>
  <si>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</si>
  <si>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</si>
  <si>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</si>
  <si>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</si>
  <si>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</si>
  <si>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</si>
  <si>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</si>
  <si>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</si>
  <si>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</si>
  <si>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</si>
  <si>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</si>
  <si>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</si>
  <si>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</si>
  <si>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</si>
  <si>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</si>
  <si>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</si>
  <si>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</si>
  <si>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</si>
  <si>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</si>
  <si>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</si>
  <si>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</si>
  <si>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</si>
  <si>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</si>
  <si>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</si>
  <si>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</si>
  <si>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</si>
  <si>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</si>
  <si>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</si>
  <si>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</si>
  <si>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</si>
  <si>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</si>
  <si>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</si>
  <si>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</si>
  <si>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</si>
  <si>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</si>
  <si>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</si>
  <si>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</si>
  <si>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</si>
  <si>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</si>
  <si>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</si>
  <si>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</si>
  <si>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</si>
  <si>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</si>
  <si>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</si>
  <si>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</si>
  <si>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</si>
  <si>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</si>
  <si>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</si>
  <si>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</si>
  <si>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</si>
  <si>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</si>
  <si>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</si>
  <si>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</si>
  <si>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</si>
  <si>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</si>
  <si>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</si>
  <si>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</si>
  <si>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</si>
  <si>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</si>
  <si>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</si>
  <si>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</si>
  <si>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</si>
  <si>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</si>
  <si>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</si>
  <si>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</si>
  <si>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</si>
  <si>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</si>
  <si>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</si>
  <si>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</si>
  <si>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</si>
  <si>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</si>
  <si>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</si>
  <si>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</si>
  <si>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</si>
  <si>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</si>
  <si>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</si>
  <si>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</si>
  <si>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</si>
  <si>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</si>
  <si>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</si>
  <si>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</si>
  <si>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</si>
  <si>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</si>
  <si>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</si>
  <si>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</si>
  <si>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</si>
  <si>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</si>
  <si>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</si>
  <si>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</si>
  <si>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</si>
  <si>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</si>
  <si>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</si>
  <si>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</si>
  <si>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</si>
  <si>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</si>
  <si>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</si>
  <si>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</si>
  <si>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</si>
  <si>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</si>
  <si>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</si>
  <si>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</si>
  <si>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</si>
  <si>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</si>
  <si>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</si>
  <si>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</si>
  <si>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</si>
  <si>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</si>
  <si>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</si>
  <si>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</si>
  <si>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</si>
  <si>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</si>
  <si>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</si>
  <si>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</si>
  <si>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</si>
  <si>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</si>
  <si>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</si>
  <si>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</si>
  <si>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</si>
  <si>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</si>
  <si>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</si>
  <si>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</si>
  <si>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</si>
  <si>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</si>
  <si>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</si>
  <si>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</si>
  <si>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</si>
  <si>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</si>
  <si>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</si>
  <si>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</si>
  <si>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</si>
  <si>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</si>
  <si>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</si>
  <si>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</si>
  <si>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</si>
  <si>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</si>
  <si>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</si>
  <si>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</si>
  <si>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</si>
  <si>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</si>
  <si>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</si>
  <si>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</si>
  <si>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</si>
  <si>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</si>
  <si>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</si>
  <si>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</si>
  <si>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</si>
  <si>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</si>
  <si>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</si>
  <si>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</si>
  <si>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</si>
  <si>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</si>
  <si>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</si>
  <si>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</si>
  <si>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</si>
  <si>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</si>
  <si>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</si>
  <si>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</si>
  <si>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</si>
  <si>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</si>
  <si>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</si>
  <si>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</si>
  <si>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</si>
  <si>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</si>
  <si>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</si>
  <si>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</si>
  <si>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</si>
  <si>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</si>
  <si>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</si>
  <si>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</si>
  <si>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</si>
  <si>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</si>
  <si>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</si>
  <si>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</si>
  <si>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</si>
  <si>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</si>
  <si>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</si>
  <si>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</si>
  <si>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</si>
  <si>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</si>
  <si>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</si>
  <si>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</si>
  <si>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</si>
  <si>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</si>
  <si>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</si>
  <si>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</si>
  <si>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</si>
  <si>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</si>
  <si>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</si>
  <si>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</si>
  <si>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</si>
  <si>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</si>
  <si>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</si>
  <si>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</si>
  <si>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</si>
  <si>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</si>
  <si>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</si>
  <si>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</si>
  <si>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</si>
  <si>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</si>
  <si>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</si>
  <si>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</si>
  <si>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</si>
  <si>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</si>
  <si>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</si>
  <si>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</si>
  <si>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</si>
  <si>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</si>
  <si>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</si>
  <si>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</si>
  <si>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</si>
  <si>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</si>
  <si>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</si>
  <si>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</si>
  <si>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</si>
  <si>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</si>
  <si>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</si>
  <si>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</si>
  <si>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</si>
  <si>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</si>
  <si>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</si>
  <si>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</si>
  <si>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</si>
  <si>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</si>
  <si>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</si>
  <si>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</si>
  <si>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</si>
  <si>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</si>
  <si>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</si>
  <si>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</si>
  <si>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</si>
  <si>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</si>
  <si>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</si>
  <si>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</si>
  <si>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</si>
  <si>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</si>
  <si>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</si>
  <si>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</si>
  <si>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</si>
  <si>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</si>
  <si>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</si>
  <si>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</si>
  <si>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</si>
  <si>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</si>
  <si>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</si>
  <si>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</si>
  <si>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</si>
  <si>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</si>
  <si>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</si>
  <si>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</si>
  <si>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</si>
  <si>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</si>
  <si>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</si>
  <si>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</si>
  <si>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</si>
  <si>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</si>
  <si>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</si>
  <si>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</si>
  <si>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</si>
  <si>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</si>
  <si>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</si>
  <si>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</si>
  <si>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</si>
  <si>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</si>
  <si>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</si>
  <si>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</si>
  <si>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</si>
  <si>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</si>
  <si>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</si>
  <si>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</si>
  <si>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</si>
  <si>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</si>
  <si>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</si>
  <si>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</si>
  <si>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</si>
  <si>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</si>
  <si>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</si>
  <si>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</si>
  <si>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</si>
  <si>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</si>
  <si>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</si>
  <si>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</si>
  <si>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</si>
  <si>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</si>
  <si>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</si>
  <si>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</si>
  <si>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</si>
  <si>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</si>
  <si>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</si>
  <si>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</si>
  <si>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</si>
  <si>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</si>
  <si>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</si>
  <si>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</si>
  <si>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</si>
  <si>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</si>
  <si>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</si>
  <si>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</si>
  <si>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</si>
  <si>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</si>
  <si>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</si>
  <si>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</si>
  <si>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</si>
  <si>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</si>
  <si>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</si>
  <si>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</si>
  <si>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</si>
  <si>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</si>
  <si>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</si>
  <si>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</si>
  <si>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</si>
  <si>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</si>
  <si>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</si>
  <si>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</si>
  <si>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</si>
  <si>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</si>
  <si>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</si>
  <si>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</si>
  <si>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</si>
  <si>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</si>
  <si>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</si>
  <si>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</si>
  <si>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</si>
  <si>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</si>
  <si>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</si>
  <si>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</si>
  <si>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</si>
  <si>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</si>
  <si>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</si>
  <si>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</si>
  <si>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</si>
  <si>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</si>
  <si>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</si>
  <si>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</si>
  <si>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</si>
  <si>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</si>
  <si>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</si>
  <si>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</si>
  <si>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</si>
  <si>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</si>
  <si>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</si>
  <si>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</si>
  <si>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</si>
  <si>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</si>
  <si>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</si>
  <si>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</si>
  <si>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</si>
  <si>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</si>
  <si>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</si>
  <si>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</si>
  <si>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</si>
  <si>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</si>
  <si>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</si>
  <si>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</si>
  <si>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</si>
  <si>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</si>
  <si>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</si>
  <si>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</si>
  <si>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</si>
  <si>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</si>
  <si>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</si>
  <si>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</si>
  <si>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</si>
  <si>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</si>
  <si>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</si>
  <si>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</si>
  <si>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</si>
  <si>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</si>
  <si>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</si>
  <si>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</si>
  <si>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</si>
  <si>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</si>
  <si>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</si>
  <si>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</si>
  <si>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</si>
  <si>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</si>
  <si>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</si>
  <si>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</si>
  <si>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</si>
  <si>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</si>
  <si>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</si>
  <si>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</si>
  <si>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</si>
  <si>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</si>
  <si>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</si>
  <si>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</si>
  <si>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</si>
  <si>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</si>
  <si>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</si>
  <si>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</si>
  <si>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</si>
  <si>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</si>
  <si>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</si>
  <si>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</si>
  <si>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</si>
  <si>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</si>
  <si>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</si>
  <si>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</si>
  <si>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</si>
  <si>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</si>
  <si>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</si>
  <si>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</si>
  <si>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</si>
  <si>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</si>
  <si>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</si>
  <si>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</si>
  <si>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</si>
  <si>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</si>
  <si>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</si>
  <si>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</si>
  <si>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</si>
  <si>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</si>
  <si>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</si>
  <si>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</si>
  <si>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</si>
  <si>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</si>
  <si>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</si>
  <si>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</si>
  <si>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</si>
  <si>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</si>
  <si>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</si>
  <si>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</si>
  <si>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</si>
  <si>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</si>
  <si>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</si>
  <si>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</si>
  <si>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</si>
  <si>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</si>
  <si>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</si>
  <si>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</si>
  <si>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</si>
  <si>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</si>
  <si>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</si>
  <si>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</si>
  <si>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</si>
  <si>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</si>
  <si>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</si>
  <si>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</si>
  <si>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</si>
  <si>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</si>
  <si>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</si>
  <si>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</si>
  <si>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</si>
  <si>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</si>
  <si>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</si>
  <si>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</si>
  <si>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</si>
  <si>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</si>
  <si>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</si>
  <si>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</si>
  <si>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</si>
  <si>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</si>
  <si>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</si>
  <si>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</si>
  <si>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</si>
  <si>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</si>
  <si>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</si>
  <si>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</si>
  <si>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</si>
  <si>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</si>
  <si>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</si>
  <si>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</si>
  <si>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</si>
  <si>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</si>
  <si>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</si>
  <si>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</si>
  <si>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</si>
  <si>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</si>
  <si>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</si>
  <si>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</si>
  <si>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</si>
  <si>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</si>
  <si>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</si>
  <si>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</si>
  <si>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</si>
  <si>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</si>
  <si>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</si>
  <si>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</si>
  <si>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</si>
  <si>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</si>
  <si>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</si>
  <si>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</si>
  <si>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</si>
  <si>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</si>
  <si>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</si>
  <si>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</si>
  <si>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</si>
  <si>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</si>
  <si>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</si>
  <si>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</si>
  <si>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</si>
  <si>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</si>
  <si>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</si>
  <si>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</si>
  <si>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</si>
  <si>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</si>
  <si>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</si>
  <si>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</si>
  <si>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</si>
  <si>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</si>
  <si>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</si>
  <si>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</si>
  <si>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</si>
  <si>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</si>
  <si>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</si>
  <si>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</si>
  <si>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</si>
  <si>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</si>
  <si>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</si>
  <si>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</si>
  <si>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</si>
  <si>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</si>
  <si>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</si>
  <si>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</si>
  <si>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</si>
  <si>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</si>
  <si>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</si>
  <si>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</si>
  <si>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</si>
  <si>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</si>
  <si>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</si>
  <si>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</si>
  <si>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</si>
  <si>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</si>
  <si>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</si>
  <si>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</si>
  <si>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</si>
  <si>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</si>
  <si>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</si>
  <si>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</si>
  <si>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</si>
  <si>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</si>
  <si>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</si>
  <si>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</si>
  <si>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</si>
  <si>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</si>
  <si>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</si>
  <si>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</si>
  <si>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</si>
  <si>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</si>
  <si>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</si>
  <si>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</si>
  <si>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</si>
  <si>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</si>
  <si>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</si>
  <si>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</si>
  <si>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</si>
  <si>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</si>
  <si>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</si>
  <si>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</si>
  <si>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</si>
  <si>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</si>
  <si>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</si>
  <si>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</si>
  <si>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</si>
  <si>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</si>
  <si>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</si>
  <si>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</si>
  <si>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</si>
  <si>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</si>
  <si>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</si>
  <si>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</si>
  <si>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</si>
  <si>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</si>
  <si>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</si>
  <si>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</si>
  <si>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</si>
  <si>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</si>
  <si>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</si>
  <si>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</si>
  <si>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</si>
  <si>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</si>
  <si>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</si>
  <si>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</si>
  <si>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</si>
  <si>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</si>
  <si>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</si>
  <si>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</si>
  <si>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</si>
  <si>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</si>
  <si>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</si>
  <si>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</si>
  <si>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</si>
  <si>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</si>
  <si>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</si>
  <si>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</si>
  <si>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</si>
  <si>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</si>
  <si>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</si>
  <si>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</si>
  <si>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</si>
  <si>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</si>
  <si>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</si>
  <si>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</si>
  <si>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</si>
  <si>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</si>
  <si>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</si>
  <si>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</si>
  <si>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</si>
  <si>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</si>
  <si>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</si>
  <si>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</si>
  <si>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</si>
  <si>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</si>
  <si>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</si>
  <si>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</si>
  <si>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</si>
  <si>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</si>
  <si>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</si>
  <si>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</si>
  <si>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</si>
  <si>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</si>
  <si>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</si>
  <si>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</si>
  <si>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</si>
  <si>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</si>
  <si>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</si>
  <si>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</si>
  <si>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</si>
  <si>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</si>
  <si>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</si>
  <si>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</si>
  <si>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</si>
  <si>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</si>
  <si>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</si>
  <si>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</si>
  <si>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</si>
  <si>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</si>
  <si>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</si>
  <si>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</si>
  <si>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</si>
  <si>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</si>
  <si>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</si>
  <si>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</si>
  <si>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</si>
  <si>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</si>
  <si>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</si>
  <si>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</si>
  <si>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</si>
  <si>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</si>
  <si>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</si>
  <si>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</si>
  <si>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</si>
  <si>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</si>
  <si>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</si>
  <si>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</si>
  <si>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</si>
  <si>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</si>
  <si>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</si>
  <si>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</si>
  <si>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</si>
  <si>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</si>
  <si>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</si>
  <si>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</si>
  <si>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</si>
  <si>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</si>
  <si>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</si>
  <si>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</si>
  <si>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</si>
  <si>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</si>
  <si>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</si>
  <si>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</si>
  <si>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</si>
  <si>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</si>
  <si>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</si>
  <si>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</si>
  <si>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</si>
  <si>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</si>
  <si>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</si>
  <si>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</si>
  <si>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</si>
  <si>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</si>
  <si>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</si>
  <si>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</si>
  <si>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</si>
  <si>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</si>
  <si>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</si>
  <si>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</si>
  <si>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</si>
  <si>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</si>
  <si>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</si>
  <si>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</si>
  <si>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</si>
  <si>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</si>
  <si>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</si>
  <si>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</si>
  <si>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</si>
  <si>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</si>
  <si>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</si>
  <si>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</si>
  <si>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</si>
  <si>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</si>
  <si>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</si>
  <si>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</si>
  <si>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</si>
  <si>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</si>
  <si>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</si>
  <si>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</si>
  <si>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</si>
  <si>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</si>
  <si>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</si>
  <si>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</si>
  <si>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</si>
  <si>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</si>
  <si>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</si>
  <si>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</si>
  <si>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</si>
  <si>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</si>
  <si>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</si>
  <si>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</si>
  <si>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</si>
  <si>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</si>
  <si>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</si>
  <si>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</si>
  <si>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</si>
  <si>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</si>
  <si>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</si>
  <si>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</si>
  <si>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</si>
  <si>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</si>
  <si>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</si>
  <si>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</si>
  <si>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</si>
  <si>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</si>
  <si>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</si>
  <si>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</si>
  <si>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</si>
  <si>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</si>
  <si>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</si>
  <si>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</si>
  <si>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</si>
  <si>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</si>
  <si>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</si>
  <si>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</si>
  <si>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</si>
  <si>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</si>
  <si>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</si>
  <si>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</si>
  <si>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</si>
  <si>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</si>
  <si>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</si>
  <si>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</si>
  <si>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</si>
  <si>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</si>
  <si>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</si>
  <si>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</si>
  <si>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</si>
  <si>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</si>
  <si>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</si>
  <si>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</si>
  <si>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</si>
  <si>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</si>
  <si>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</si>
  <si>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</si>
  <si>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</si>
  <si>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</si>
  <si>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</si>
  <si>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</si>
  <si>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</si>
  <si>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</si>
  <si>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</si>
  <si>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</si>
  <si>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</si>
  <si>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</si>
  <si>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</si>
  <si>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</si>
  <si>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</si>
  <si>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</si>
  <si>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</si>
  <si>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</si>
  <si>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</si>
  <si>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</si>
  <si>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</si>
  <si>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</si>
  <si>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</si>
  <si>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</si>
  <si>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</si>
  <si>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</si>
  <si>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</si>
  <si>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</si>
  <si>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</si>
  <si>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</si>
  <si>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</si>
  <si>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</si>
  <si>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</si>
  <si>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</si>
  <si>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</si>
  <si>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</si>
  <si>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</si>
  <si>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</si>
  <si>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</si>
  <si>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</si>
  <si>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</si>
  <si>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</si>
  <si>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</si>
  <si>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</si>
  <si>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</si>
  <si>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</si>
  <si>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</si>
  <si>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</si>
  <si>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</si>
  <si>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</si>
  <si>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</si>
  <si>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</si>
  <si>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</si>
  <si>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</si>
  <si>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</si>
  <si>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</si>
  <si>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</si>
  <si>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</si>
  <si>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</si>
  <si>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</si>
  <si>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</si>
  <si>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</si>
  <si>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</si>
  <si>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</si>
  <si>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</si>
  <si>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</si>
  <si>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</si>
  <si>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</si>
  <si>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</si>
  <si>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</si>
  <si>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</si>
  <si>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</si>
  <si>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</si>
  <si>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</si>
  <si>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</si>
  <si>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</si>
  <si>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</si>
  <si>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</si>
  <si>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</si>
  <si>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</si>
  <si>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</si>
  <si>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</si>
  <si>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</si>
  <si>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</si>
  <si>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</si>
  <si>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</si>
  <si>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</si>
  <si>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</si>
  <si>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</si>
  <si>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</si>
  <si>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</si>
  <si>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</si>
  <si>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</si>
  <si>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</si>
  <si>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</si>
  <si>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</si>
  <si>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</si>
  <si>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</si>
  <si>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</si>
  <si>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</si>
  <si>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</si>
  <si>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</si>
  <si>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</si>
  <si>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</si>
  <si>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</si>
  <si>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</si>
  <si>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</si>
  <si>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</si>
  <si>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</si>
  <si>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</si>
  <si>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</si>
  <si>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</si>
  <si>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</si>
  <si>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</si>
  <si>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</si>
  <si>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</si>
  <si>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</si>
  <si>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</si>
  <si>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</si>
  <si>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</si>
  <si>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</si>
  <si>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</si>
  <si>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</si>
  <si>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</si>
  <si>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</si>
  <si>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</si>
  <si>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</si>
  <si>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</si>
  <si>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</si>
  <si>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</si>
  <si>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</si>
  <si>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</si>
  <si>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</si>
  <si>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</si>
  <si>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</si>
  <si>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</si>
  <si>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</si>
  <si>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</si>
  <si>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</si>
  <si>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</si>
  <si>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</si>
  <si>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</si>
  <si>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</si>
  <si>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</si>
  <si>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</si>
  <si>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</si>
  <si>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</si>
  <si>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</si>
  <si>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</si>
  <si>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</si>
  <si>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</si>
  <si>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</si>
  <si>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</si>
  <si>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</si>
  <si>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</si>
  <si>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</si>
  <si>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</si>
  <si>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</si>
  <si>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</si>
  <si>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</si>
  <si>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</si>
  <si>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</si>
  <si>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</si>
  <si>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</si>
  <si>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</si>
  <si>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</si>
  <si>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</si>
  <si>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</si>
  <si>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</si>
  <si>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</si>
  <si>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</si>
  <si>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</si>
  <si>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</si>
  <si>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</si>
  <si>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</si>
  <si>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</si>
  <si>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</si>
  <si>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</si>
  <si>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</si>
  <si>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</si>
  <si>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</si>
  <si>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</si>
  <si>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</si>
  <si>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</si>
  <si>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</si>
  <si>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</si>
  <si>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</si>
  <si>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</si>
  <si>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</si>
  <si>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</si>
  <si>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</si>
  <si>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</si>
  <si>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</si>
  <si>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</si>
  <si>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</si>
  <si>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</si>
  <si>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</si>
  <si>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</si>
  <si>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</si>
  <si>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</si>
  <si>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</si>
  <si>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</si>
  <si>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</si>
  <si>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</si>
  <si>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</si>
  <si>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</si>
  <si>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</si>
  <si>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</si>
  <si>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</si>
  <si>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</si>
  <si>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</si>
  <si>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</si>
  <si>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</si>
  <si>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</si>
  <si>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</si>
  <si>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</si>
  <si>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</si>
  <si>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</si>
  <si>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</si>
  <si>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</si>
  <si>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</si>
  <si>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</si>
  <si>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</si>
  <si>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</si>
  <si>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</si>
  <si>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</si>
  <si>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</si>
  <si>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</si>
  <si>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</si>
  <si>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</si>
  <si>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</si>
  <si>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</si>
  <si>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</si>
  <si>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</si>
  <si>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</si>
  <si>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</si>
  <si>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</si>
  <si>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</si>
  <si>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</si>
  <si>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</si>
  <si>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</si>
  <si>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</si>
  <si>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</si>
  <si>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</si>
  <si>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</si>
  <si>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</si>
  <si>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</si>
  <si>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</si>
  <si>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</si>
  <si>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</si>
  <si>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</si>
  <si>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</si>
  <si>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</si>
  <si>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</si>
  <si>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</si>
  <si>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</si>
  <si>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</si>
  <si>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</si>
  <si>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</si>
  <si>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</si>
  <si>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</si>
  <si>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</si>
  <si>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</si>
  <si>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</si>
  <si>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</si>
  <si>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</si>
  <si>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</si>
  <si>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</si>
  <si>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Maicon</t>
  </si>
  <si>
    <t xml:space="preserve">Antonio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</si>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</sst>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V1" activePane="topRight" state="frozen"/>
      <selection pane="topRight" activeCell="BH168" sqref="AY162:BH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7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7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7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IF(D175="","*",IFERROR(IF(ISODD(COUNT(AS175:AX175)),"ERRO",SUM((AT175-AS175),(AV175-AU175),(AX175-AW175))),"ERRO"))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8" t="str">
        <f t="shared" si="14"/>
        <v/>
      </c>
    </row>
    <row r="176" spans="1:72" hidden="1">
      <c r="A176" s="47" t="str">
        <f t="shared" si="12"/>
        <v>V9746092</v>
      </c>
      <c r="B176" s="105">
        <v>46092</v>
      </c>
      <c r="C176" s="138">
        <f>IF(BS_CONTROLE[[#This Row],[DATA]]="","",WEEKNUM(BS_CONTROLE[[#This Row],[DATA]]))</f>
        <v>11</v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 t="s">
        <v>886</v>
      </c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1094</v>
      </c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V1946092</v>
      </c>
      <c r="B177" s="105">
        <v>46092</v>
      </c>
      <c r="C177" s="138">
        <f>IF(BS_CONTROLE[[#This Row],[DATA]]="","",WEEKNUM(BS_CONTROLE[[#This Row],[DATA]]))</f>
        <v>11</v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5" t="s">
        <v>882</v>
      </c>
      <c r="X177" s="107" t="s">
        <v>825</v>
      </c>
      <c r="Y177" s="132" t="s">
        <v>886</v>
      </c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IF(D178="","*",IFERROR(IF(ISODD(COUNT(AS178:AX178)),"ERRO",SUM((AT178-AS178),(AV178-AU178),(AX178-AW178))),"ERRO"))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08" t="s">
        <v>1102</v>
      </c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8" t="str">
        <f t="shared" si="14"/>
        <v/>
      </c>
    </row>
    <row r="179" spans="1:72" hidden="1">
      <c r="A179" s="47" t="str">
        <f t="shared" si="12"/>
        <v>V4046092</v>
      </c>
      <c r="B179" s="105">
        <v>46092</v>
      </c>
      <c r="C179" s="138">
        <f>IF(BS_CONTROLE[[#This Row],[DATA]]="","",WEEKNUM(BS_CONTROLE[[#This Row],[DATA]]))</f>
        <v>11</v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 t="s">
        <v>863</v>
      </c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Produção e Intervalo</v>
      </c>
      <c r="BR179" s="19">
        <f>IF(OR(B179="",F179=""),"*",AY179/P179)</f>
        <v>0</v>
      </c>
      <c r="BS179" s="19">
        <f>IF(OR(B179="",F179=""),"*",BA179/Q179)</f>
        <v>0</v>
      </c>
      <c r="BT179" s="208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IF(D180="","*",IFERROR(IF(ISODD(COUNT(AS180:AX180)),"ERRO",SUM((AT180-AS180),(AV180-AU180),(AX180-AW180))),"ERRO"))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08" t="s">
        <v>929</v>
      </c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8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IF(D181="","*",IFERROR(IF(ISODD(COUNT(AS181:AX181)),"ERRO",SUM((AT181-AS181),(AV181-AU181),(AX181-AW181))),"ERRO"))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08" t="s">
        <v>1111</v>
      </c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8" t="str">
        <f t="shared" si="14"/>
        <v/>
      </c>
    </row>
    <row r="182" spans="1:72" hidden="1">
      <c r="A182" s="47" t="str">
        <f t="shared" si="12"/>
        <v>PEDRO (TP-696)46092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 t="s">
        <v>384</v>
      </c>
      <c r="I182" s="203" t="s">
        <v>384</v>
      </c>
      <c r="J182" s="108">
        <v>73</v>
      </c>
      <c r="K182" s="108">
        <v>209.5</v>
      </c>
      <c r="L182" s="108" t="s">
        <v>384</v>
      </c>
      <c r="M182" s="130" t="s">
        <v>1100</v>
      </c>
      <c r="N182" s="130" t="s">
        <v>1101</v>
      </c>
      <c r="O182" s="109">
        <v>0.375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1102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ZGB-S</v>
      </c>
      <c r="AN182" s="108" t="str">
        <f>IF(BS_CONTROLE[[#This Row],[SB]]=0, "-", BS_CONTROLE[[#This Row],[SB]])</f>
        <v>ZGBS</v>
      </c>
      <c r="AO182" s="108">
        <f>IF(BS_CONTROLE[[#This Row],[SUB]]=0, "-", BS_CONTROLE[[#This Row],[SUB]])</f>
        <v>73</v>
      </c>
      <c r="AP182" s="108">
        <f>BS_CONTROLE[[#This Row],[KM - Inicio]]</f>
        <v>209.5</v>
      </c>
      <c r="AQ182" s="108">
        <f>BS_CONTROLE[[#This Row],[KM - Inicio]]</f>
        <v>209.5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08" t="s">
        <v>1102</v>
      </c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/>
      </c>
    </row>
    <row r="183" spans="1:72" hidden="1">
      <c r="A183" s="47" t="str">
        <f t="shared" si="12"/>
        <v>MAIKSON (TF-666)</v>
      </c>
      <c r="B183" s="105"/>
      <c r="C183" s="138" t="str">
        <f>IF(BS_CONTROLE[[#This Row],[DATA]]="","",WEEKNUM(BS_CONTROLE[[#This Row],[DATA]]))</f>
        <v/>
      </c>
      <c r="D183" s="107" t="s">
        <v>698</v>
      </c>
      <c r="E183" s="163">
        <v>149</v>
      </c>
      <c r="F183" s="129" t="s">
        <v>573</v>
      </c>
      <c r="G183" s="146" t="str">
        <f>IF(D183="","*",VLOOKUP(F183,BS_ATIVIDADE[],3,FALSE))</f>
        <v>TRILHO - SUBSTITUIÇÂO</v>
      </c>
      <c r="H183" s="109" t="s">
        <v>384</v>
      </c>
      <c r="I183" s="109" t="s">
        <v>384</v>
      </c>
      <c r="J183" s="108">
        <v>73</v>
      </c>
      <c r="K183" s="108">
        <v>162.83000000000001</v>
      </c>
      <c r="L183" s="108" t="s">
        <v>384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83" s="109">
        <v>0.41666666666666669</v>
      </c>
      <c r="P183" s="109">
        <v>4.1666666666666664E-2</v>
      </c>
      <c r="Q183" s="108">
        <v>10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1233</v>
      </c>
      <c r="W183" s="155" t="s">
        <v>867</v>
      </c>
      <c r="X183" s="107" t="s">
        <v>860</v>
      </c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PDM - SUBSTITUIÇÃO - TRILHO</v>
      </c>
      <c r="AJ183" s="9" t="str">
        <f>IF(BS_CONTROLE[[#This Row],[Atividade]]=0, "-", BS_CONTROLE[[#This Row],[Atividade]])</f>
        <v>PDM - SUBSTITUIÇÃO - TRILHO</v>
      </c>
      <c r="AK183" s="31" t="str">
        <f>BS_CONTROLE[[#This Row],[Local - Partida]]</f>
        <v>-</v>
      </c>
      <c r="AL183" s="31" t="str">
        <f>BS_CONTROLE[[#This Row],[Local - Encerramento]]</f>
        <v>-</v>
      </c>
      <c r="AM183" s="108" t="str">
        <f>IF(BS_CONTROLE[[#This Row],[Entre - Estações]]=0, "-", BS_CONTROLE[[#This Row],[Entre - Estações]])</f>
        <v>ZCT-ZUC</v>
      </c>
      <c r="AN183" s="108" t="str">
        <f>IF(BS_CONTROLE[[#This Row],[SB]]=0, "-", BS_CONTROLE[[#This Row],[SB]])</f>
        <v>ZCT163</v>
      </c>
      <c r="AO183" s="108">
        <f>IF(BS_CONTROLE[[#This Row],[SUB]]=0, "-", BS_CONTROLE[[#This Row],[SUB]])</f>
        <v>73</v>
      </c>
      <c r="AP183" s="108">
        <f>BS_CONTROLE[[#This Row],[KM - Inicio]]</f>
        <v>162.83000000000001</v>
      </c>
      <c r="AQ183" s="108">
        <f>BS_CONTROLE[[#This Row],[KM - Inicio]]</f>
        <v>162.83000000000001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8" t="str">
        <f t="shared" si="14"/>
        <v/>
      </c>
    </row>
    <row r="184" spans="1:72" hidden="1">
      <c r="A184" s="47" t="str">
        <f t="shared" si="12"/>
        <v>V8846092</v>
      </c>
      <c r="B184" s="105">
        <v>46092</v>
      </c>
      <c r="C184" s="138">
        <f>IF(BS_CONTROLE[[#This Row],[DATA]]="","",WEEKNUM(BS_CONTROLE[[#This Row],[DATA]]))</f>
        <v>11</v>
      </c>
      <c r="D184" s="107" t="s">
        <v>590</v>
      </c>
      <c r="E184" s="163">
        <v>100</v>
      </c>
      <c r="F184" s="129" t="s">
        <v>489</v>
      </c>
      <c r="G184" s="146" t="str">
        <f>IF(D184="","*",VLOOKUP(F184,BS_ATIVIDADE[],3,FALSE))</f>
        <v>MECANIZAÇÃO - SOCADORA</v>
      </c>
      <c r="H184" s="109" t="s">
        <v>280</v>
      </c>
      <c r="I184" s="109" t="s">
        <v>247</v>
      </c>
      <c r="J184" s="108">
        <v>73</v>
      </c>
      <c r="K184" s="108">
        <v>157</v>
      </c>
      <c r="L184" s="108" t="s">
        <v>384</v>
      </c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4" s="130" t="s">
        <v>1197</v>
      </c>
      <c r="O184" s="109">
        <v>0.54166666666666663</v>
      </c>
      <c r="P184" s="109">
        <v>6.25E-2</v>
      </c>
      <c r="Q184" s="108">
        <v>765</v>
      </c>
      <c r="R184" s="10" t="str">
        <f>IFERROR(_xlfn.XLOOKUP(F184, BS_ATIVIDADE[ATIVIDADE],BS_ATIVIDADE[UNIDADE] ), "*")</f>
        <v>M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828</v>
      </c>
      <c r="W184" s="155" t="s">
        <v>829</v>
      </c>
      <c r="X184" s="107" t="s">
        <v>825</v>
      </c>
      <c r="Y184" s="132" t="s">
        <v>886</v>
      </c>
      <c r="Z184" s="107"/>
      <c r="AA184" s="108">
        <v>1</v>
      </c>
      <c r="AB184" s="106" t="s">
        <v>830</v>
      </c>
      <c r="AC184" s="156"/>
      <c r="AD184" s="110">
        <v>0.5</v>
      </c>
      <c r="AE184" s="108">
        <v>6238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MECANIZAÇÃO - SOCADORA</v>
      </c>
      <c r="AJ184" s="9" t="str">
        <f>IF(BS_CONTROLE[[#This Row],[Atividade]]=0, "-", BS_CONTROLE[[#This Row],[Atividade]])</f>
        <v>MECANIZAÇÃO - SOCADORA</v>
      </c>
      <c r="AK184" s="31" t="str">
        <f>BS_CONTROLE[[#This Row],[Local - Partida]]</f>
        <v>ZEH2</v>
      </c>
      <c r="AL184" s="31" t="str">
        <f>BS_CONTROLE[[#This Row],[Local - Encerramento]]</f>
        <v>ZPNZXB</v>
      </c>
      <c r="AM184" s="108" t="str">
        <f>IF(BS_CONTROLE[[#This Row],[Entre - Estações]]=0, "-", BS_CONTROLE[[#This Row],[Entre - Estações]])</f>
        <v>ZCT</v>
      </c>
      <c r="AN184" s="108" t="str">
        <f>IF(BS_CONTROLE[[#This Row],[SB]]=0, "-", BS_CONTROLE[[#This Row],[SB]])</f>
        <v>ZCT1/154ZCT</v>
      </c>
      <c r="AO184" s="108">
        <f>IF(BS_CONTROLE[[#This Row],[SUB]]=0, "-", BS_CONTROLE[[#This Row],[SUB]])</f>
        <v>73</v>
      </c>
      <c r="AP184" s="108">
        <f>BS_CONTROLE[[#This Row],[KM - Inicio]]</f>
        <v>157</v>
      </c>
      <c r="AQ184" s="108">
        <f>BS_CONTROLE[[#This Row],[KM - Inicio]]</f>
        <v>157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M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08" t="s">
        <v>828</v>
      </c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IF(D185="","*",IFERROR(IF(ISODD(COUNT(AS185:AX185)),"ERRO",SUM((AT185-AS185),(AV185-AU185),(AX185-AW185))),"ERRO"))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8" t="str">
        <f t="shared" si="14"/>
        <v/>
      </c>
    </row>
    <row r="186" spans="1:72" hidden="1">
      <c r="A186" s="47" t="str">
        <f t="shared" si="12"/>
        <v>ANTONIO (TF-681)46092</v>
      </c>
      <c r="B186" s="105">
        <v>46092</v>
      </c>
      <c r="C186" s="138">
        <f>IF(BS_CONTROLE[[#This Row],[DATA]]="","",WEEKNUM(BS_CONTROLE[[#This Row],[DATA]]))</f>
        <v>11</v>
      </c>
      <c r="D186" s="107" t="s">
        <v>642</v>
      </c>
      <c r="E186" s="163">
        <v>152</v>
      </c>
      <c r="F186" s="129" t="s">
        <v>566</v>
      </c>
      <c r="G186" s="146" t="str">
        <f>IF(D186="","*",VLOOKUP(F186,BS_ATIVIDADE[],3,FALSE))</f>
        <v>SOLDA</v>
      </c>
      <c r="H186" s="109" t="s">
        <v>384</v>
      </c>
      <c r="I186" s="109" t="s">
        <v>384</v>
      </c>
      <c r="J186" s="108">
        <v>73</v>
      </c>
      <c r="K186" s="108">
        <v>75</v>
      </c>
      <c r="L186" s="108" t="s">
        <v>384</v>
      </c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6" s="109">
        <v>0.375</v>
      </c>
      <c r="P186" s="109">
        <v>6.25E-2</v>
      </c>
      <c r="Q186" s="108">
        <v>1</v>
      </c>
      <c r="R186" s="10" t="str">
        <f>IFERROR(_xlfn.XLOOKUP(F186, BS_ATIVIDADE[ATIVIDADE],BS_ATIVIDADE[UNIDADE] ), "*")</f>
        <v>Nº DE SOLDA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08" t="s">
        <v>929</v>
      </c>
      <c r="W186" s="155" t="s">
        <v>867</v>
      </c>
      <c r="X186" s="107" t="s">
        <v>825</v>
      </c>
      <c r="Y186" s="132" t="s">
        <v>886</v>
      </c>
      <c r="Z186" s="107"/>
      <c r="AA186" s="108" t="s">
        <v>384</v>
      </c>
      <c r="AB186" s="106"/>
      <c r="AC186" s="156"/>
      <c r="AD186" s="110" t="s">
        <v>384</v>
      </c>
      <c r="AE186" s="108" t="s">
        <v>384</v>
      </c>
      <c r="AF186" s="108" t="s">
        <v>384</v>
      </c>
      <c r="AG186" s="108" t="s">
        <v>384</v>
      </c>
      <c r="AH186" s="15"/>
      <c r="AI186" s="129" t="str">
        <f>IF(BS_CONTROLE[[#This Row],[Atividade]]=0, "-", BS_CONTROLE[[#This Row],[Atividade]])</f>
        <v>PDM - SOLDA</v>
      </c>
      <c r="AJ186" s="9" t="str">
        <f>IF(BS_CONTROLE[[#This Row],[Atividade]]=0, "-", BS_CONTROLE[[#This Row],[Atividade]])</f>
        <v>PDM - SOLDA</v>
      </c>
      <c r="AK186" s="31" t="str">
        <f>BS_CONTROLE[[#This Row],[Local - Partida]]</f>
        <v>-</v>
      </c>
      <c r="AL186" s="31" t="str">
        <f>BS_CONTROLE[[#This Row],[Local - Encerramento]]</f>
        <v>-</v>
      </c>
      <c r="AM186" s="108" t="str">
        <f>IF(BS_CONTROLE[[#This Row],[Entre - Estações]]=0, "-", BS_CONTROLE[[#This Row],[Entre - Estações]])</f>
        <v>ZTN-ZLQ</v>
      </c>
      <c r="AN186" s="108" t="str">
        <f>IF(BS_CONTROLE[[#This Row],[SB]]=0, "-", BS_CONTROLE[[#This Row],[SB]])</f>
        <v>K73ZLQ</v>
      </c>
      <c r="AO186" s="108">
        <f>IF(BS_CONTROLE[[#This Row],[SUB]]=0, "-", BS_CONTROLE[[#This Row],[SUB]])</f>
        <v>73</v>
      </c>
      <c r="AP186" s="108">
        <f>BS_CONTROLE[[#This Row],[KM - Inicio]]</f>
        <v>75</v>
      </c>
      <c r="AQ186" s="108">
        <f>BS_CONTROLE[[#This Row],[KM - Inicio]]</f>
        <v>75</v>
      </c>
      <c r="AR186" s="111"/>
      <c r="AS186" s="111"/>
      <c r="AT186" s="111"/>
      <c r="AU186" s="139"/>
      <c r="AV186" s="139"/>
      <c r="AW186" s="14"/>
      <c r="AX186" s="14"/>
      <c r="AY186" s="184">
        <f>IF(D186="","*",IFERROR(IF(ISODD(COUNT(AS186:AX186)),"ERRO",SUM((AT186-AS186),(AV186-AU186),(AX186-AW186))),"ERRO"))</f>
        <v>0</v>
      </c>
      <c r="AZ186" s="157"/>
      <c r="BA186" s="112"/>
      <c r="BB186" s="10" t="str">
        <f>IFERROR(_xlfn.XLOOKUP(AI186, BS_ATIVIDADE[ATIVIDADE],BS_ATIVIDADE[UNIDADE] ), "*")</f>
        <v>Nº DE SOLDA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54" t="s">
        <v>1234</v>
      </c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WAGNER (TP-869)46092</v>
      </c>
      <c r="B188" s="105">
        <v>46092</v>
      </c>
      <c r="C188" s="138">
        <f>IF(BS_CONTROLE[[#This Row],[DATA]]="","",WEEKNUM(BS_CONTROLE[[#This Row],[DATA]]))</f>
        <v>11</v>
      </c>
      <c r="D188" s="107" t="s">
        <v>722</v>
      </c>
      <c r="E188" s="163">
        <v>154</v>
      </c>
      <c r="F188" s="129" t="s">
        <v>517</v>
      </c>
      <c r="G188" s="146" t="str">
        <f>IF(D188="","*",VLOOKUP(F188,BS_ATIVIDADE[],3,FALSE))</f>
        <v>MODERNIZAÇÃO</v>
      </c>
      <c r="H188" s="109" t="s">
        <v>384</v>
      </c>
      <c r="I188" s="109" t="s">
        <v>384</v>
      </c>
      <c r="J188" s="108">
        <v>73</v>
      </c>
      <c r="K188" s="108">
        <v>52.19</v>
      </c>
      <c r="L188" s="108" t="s">
        <v>384</v>
      </c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8" s="130" t="s">
        <v>174</v>
      </c>
      <c r="O188" s="109">
        <v>0.35416666666666669</v>
      </c>
      <c r="P188" s="109">
        <v>6.25E-2</v>
      </c>
      <c r="Q188" s="108">
        <v>1</v>
      </c>
      <c r="R188" s="10" t="str">
        <f>IFERROR(_xlfn.XLOOKUP(F188, BS_ATIVIDADE[ATIVIDADE],BS_ATIVIDADE[UNIDADE] ), "*")</f>
        <v>Nº DE SOLDA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1111</v>
      </c>
      <c r="W188" s="155" t="s">
        <v>867</v>
      </c>
      <c r="X188" s="107" t="s">
        <v>825</v>
      </c>
      <c r="Y188" s="132" t="s">
        <v>886</v>
      </c>
      <c r="Z188" s="107"/>
      <c r="AA188" s="108" t="s">
        <v>384</v>
      </c>
      <c r="AB188" s="106"/>
      <c r="AC188" s="156"/>
      <c r="AD188" s="110" t="s">
        <v>384</v>
      </c>
      <c r="AE188" s="108" t="s">
        <v>384</v>
      </c>
      <c r="AF188" s="108" t="s">
        <v>384</v>
      </c>
      <c r="AG188" s="108" t="s">
        <v>384</v>
      </c>
      <c r="AH188" s="15"/>
      <c r="AI188" s="129" t="str">
        <f>IF(BS_CONTROLE[[#This Row],[Atividade]]=0, "-", BS_CONTROLE[[#This Row],[Atividade]])</f>
        <v>MODERNIZAÇÃO - SOLDA</v>
      </c>
      <c r="AJ188" s="9" t="str">
        <f>IF(BS_CONTROLE[[#This Row],[Atividade]]=0, "-", BS_CONTROLE[[#This Row],[Atividade]])</f>
        <v>MODERNIZAÇÃO - SOLDA</v>
      </c>
      <c r="AK188" s="31" t="str">
        <f>BS_CONTROLE[[#This Row],[Local - Partida]]</f>
        <v>-</v>
      </c>
      <c r="AL188" s="31" t="str">
        <f>BS_CONTROLE[[#This Row],[Local - Encerramento]]</f>
        <v>-</v>
      </c>
      <c r="AM188" s="108" t="str">
        <f>IF(BS_CONTROLE[[#This Row],[Entre - Estações]]=0, "-", BS_CONTROLE[[#This Row],[Entre - Estações]])</f>
        <v>ZDG</v>
      </c>
      <c r="AN188" s="108" t="str">
        <f>IF(BS_CONTROLE[[#This Row],[SB]]=0, "-", BS_CONTROLE[[#This Row],[SB]])</f>
        <v>ZDG1</v>
      </c>
      <c r="AO188" s="108">
        <f>IF(BS_CONTROLE[[#This Row],[SUB]]=0, "-", BS_CONTROLE[[#This Row],[SUB]])</f>
        <v>73</v>
      </c>
      <c r="AP188" s="108">
        <f>BS_CONTROLE[[#This Row],[KM - Inicio]]</f>
        <v>52.19</v>
      </c>
      <c r="AQ188" s="108">
        <f>BS_CONTROLE[[#This Row],[KM - Inicio]]</f>
        <v>52.19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Nº DE SOLDA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 t="s">
        <v>1111</v>
      </c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 hidden="1">
      <c r="A189" s="47" t="str">
        <f t="shared" si="12"/>
        <v>V8346092</v>
      </c>
      <c r="B189" s="105">
        <v>46092</v>
      </c>
      <c r="C189" s="138">
        <f>IF(BS_CONTROLE[[#This Row],[DATA]]="","",WEEKNUM(BS_CONTROLE[[#This Row],[DATA]]))</f>
        <v>11</v>
      </c>
      <c r="D189" s="107" t="s">
        <v>580</v>
      </c>
      <c r="E189" s="163"/>
      <c r="F189" s="129" t="s">
        <v>489</v>
      </c>
      <c r="G189" s="146" t="str">
        <f>IF(D189="","*",VLOOKUP(F189,BS_ATIVIDADE[],3,FALSE))</f>
        <v>MECANIZAÇÃO - SOCADORA</v>
      </c>
      <c r="H189" s="109" t="s">
        <v>167</v>
      </c>
      <c r="I189" s="109" t="s">
        <v>167</v>
      </c>
      <c r="J189" s="108">
        <v>73</v>
      </c>
      <c r="K189" s="108">
        <v>15.3</v>
      </c>
      <c r="L189" s="108">
        <v>18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9" s="109">
        <v>0.35416666666666669</v>
      </c>
      <c r="P189" s="109">
        <v>8.3333333333333329E-2</v>
      </c>
      <c r="Q189" s="108">
        <v>480</v>
      </c>
      <c r="R189" s="10" t="str">
        <f>IFERROR(_xlfn.XLOOKUP(F189, BS_ATIVIDADE[ATIVIDADE],BS_ATIVIDADE[UNIDADE] ), "*")</f>
        <v>M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1161</v>
      </c>
      <c r="W189" s="155" t="s">
        <v>829</v>
      </c>
      <c r="X189" s="107" t="s">
        <v>825</v>
      </c>
      <c r="Y189" s="132" t="s">
        <v>886</v>
      </c>
      <c r="Z189" s="107"/>
      <c r="AA189" s="108">
        <v>1</v>
      </c>
      <c r="AB189" s="106" t="s">
        <v>830</v>
      </c>
      <c r="AC189" s="156"/>
      <c r="AD189" s="110">
        <v>0.29166666666666669</v>
      </c>
      <c r="AE189" s="108">
        <v>6233</v>
      </c>
      <c r="AF189" s="108" t="s">
        <v>384</v>
      </c>
      <c r="AG189" s="108" t="s">
        <v>384</v>
      </c>
      <c r="AH189" s="15"/>
      <c r="AI189" s="129" t="str">
        <f>IF(BS_CONTROLE[[#This Row],[Atividade]]=0, "-", BS_CONTROLE[[#This Row],[Atividade]])</f>
        <v>MECANIZAÇÃO - SOCADORA</v>
      </c>
      <c r="AJ189" s="9" t="str">
        <f>IF(BS_CONTROLE[[#This Row],[Atividade]]=0, "-", BS_CONTROLE[[#This Row],[Atividade]])</f>
        <v>MECANIZAÇÃO - SOCADORA</v>
      </c>
      <c r="AK189" s="31" t="str">
        <f>BS_CONTROLE[[#This Row],[Local - Partida]]</f>
        <v>ZMAPAT2</v>
      </c>
      <c r="AL189" s="31" t="str">
        <f>BS_CONTROLE[[#This Row],[Local - Encerramento]]</f>
        <v>ZMAPAT2</v>
      </c>
      <c r="AM189" s="108" t="str">
        <f>IF(BS_CONTROLE[[#This Row],[Entre - Estações]]=0, "-", BS_CONTROLE[[#This Row],[Entre - Estações]])</f>
        <v>ZTO-ZDZ</v>
      </c>
      <c r="AN189" s="108" t="str">
        <f>IF(BS_CONTROLE[[#This Row],[SB]]=0, "-", BS_CONTROLE[[#This Row],[SB]])</f>
        <v>K14K18</v>
      </c>
      <c r="AO189" s="108">
        <f>IF(BS_CONTROLE[[#This Row],[SUB]]=0, "-", BS_CONTROLE[[#This Row],[SUB]])</f>
        <v>73</v>
      </c>
      <c r="AP189" s="108">
        <f>BS_CONTROLE[[#This Row],[KM - Inicio]]</f>
        <v>15.3</v>
      </c>
      <c r="AQ189" s="108">
        <f>BS_CONTROLE[[#This Row],[KM - Inicio]]</f>
        <v>15.3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08" t="s">
        <v>828</v>
      </c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 hidden="1">
      <c r="A190" s="47" t="str">
        <f t="shared" si="12"/>
        <v>W9246092</v>
      </c>
      <c r="B190" s="105">
        <v>46092</v>
      </c>
      <c r="C190" s="138">
        <f>IF(BS_CONTROLE[[#This Row],[DATA]]="","",WEEKNUM(BS_CONTROLE[[#This Row],[DATA]]))</f>
        <v>11</v>
      </c>
      <c r="D190" s="107" t="s">
        <v>625</v>
      </c>
      <c r="E190" s="163">
        <v>156</v>
      </c>
      <c r="F190" s="129" t="s">
        <v>398</v>
      </c>
      <c r="G190" s="146" t="str">
        <f>IF(D190="","*",VLOOKUP(F190,BS_ATIVIDADE[],3,FALSE))</f>
        <v>OUTROS</v>
      </c>
      <c r="H190" s="109" t="s">
        <v>134</v>
      </c>
      <c r="I190" s="109" t="s">
        <v>180</v>
      </c>
      <c r="J190" s="108">
        <v>73</v>
      </c>
      <c r="K190" s="108">
        <v>6</v>
      </c>
      <c r="L190" s="108" t="s">
        <v>384</v>
      </c>
      <c r="M190" s="130" t="s">
        <v>1114</v>
      </c>
      <c r="N190" s="130" t="s">
        <v>1235</v>
      </c>
      <c r="O190" s="109">
        <v>0.54166666666666663</v>
      </c>
      <c r="P190" s="109">
        <v>4.1666666666666664E-2</v>
      </c>
      <c r="Q190" s="108">
        <v>1</v>
      </c>
      <c r="R190" s="10" t="str">
        <f>IFERROR(_xlfn.XLOOKUP(F190, BS_ATIVIDADE[ATIVIDADE],BS_ATIVIDADE[UNIDADE] ), "*")</f>
        <v>BINÁRIO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1077</v>
      </c>
      <c r="W190" s="155" t="s">
        <v>1236</v>
      </c>
      <c r="X190" s="107" t="s">
        <v>825</v>
      </c>
      <c r="Y190" s="132" t="s">
        <v>886</v>
      </c>
      <c r="Z190" s="107"/>
      <c r="AA190" s="108" t="s">
        <v>1237</v>
      </c>
      <c r="AB190" s="106" t="s">
        <v>906</v>
      </c>
      <c r="AC190" s="156"/>
      <c r="AD190" s="110">
        <v>0.41666666666666669</v>
      </c>
      <c r="AE190" s="108" t="s">
        <v>384</v>
      </c>
      <c r="AF190" s="108" t="s">
        <v>384</v>
      </c>
      <c r="AG190" s="108" t="s">
        <v>384</v>
      </c>
      <c r="AH190" s="15"/>
      <c r="AI190" s="129" t="str">
        <f>IF(BS_CONTROLE[[#This Row],[Atividade]]=0, "-", BS_CONTROLE[[#This Row],[Atividade]])</f>
        <v>DESLOCAMENTO</v>
      </c>
      <c r="AJ190" s="9" t="str">
        <f>IF(BS_CONTROLE[[#This Row],[Atividade]]=0, "-", BS_CONTROLE[[#This Row],[Atividade]])</f>
        <v>DESLOCAMENTO</v>
      </c>
      <c r="AK190" s="31" t="str">
        <f>BS_CONTROLE[[#This Row],[Local - Partida]]</f>
        <v>ZTO</v>
      </c>
      <c r="AL190" s="31" t="str">
        <f>BS_CONTROLE[[#This Row],[Local - Encerramento]]</f>
        <v>K58K592</v>
      </c>
      <c r="AM190" s="108" t="str">
        <f>IF(BS_CONTROLE[[#This Row],[Entre - Estações]]=0, "-", BS_CONTROLE[[#This Row],[Entre - Estações]])</f>
        <v>ZTO-ZTN</v>
      </c>
      <c r="AN190" s="108" t="str">
        <f>IF(BS_CONTROLE[[#This Row],[SB]]=0, "-", BS_CONTROLE[[#This Row],[SB]])</f>
        <v>ZTOZTN</v>
      </c>
      <c r="AO190" s="108">
        <f>IF(BS_CONTROLE[[#This Row],[SUB]]=0, "-", BS_CONTROLE[[#This Row],[SUB]])</f>
        <v>73</v>
      </c>
      <c r="AP190" s="108">
        <f>BS_CONTROLE[[#This Row],[KM - Inicio]]</f>
        <v>6</v>
      </c>
      <c r="AQ190" s="108">
        <f>BS_CONTROLE[[#This Row],[KM - Inicio]]</f>
        <v>6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BINÁRIO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 hidden="1">
      <c r="A191" s="47" t="str">
        <f t="shared" si="12"/>
        <v>W7546092</v>
      </c>
      <c r="B191" s="105">
        <v>46092</v>
      </c>
      <c r="C191" s="138">
        <f>IF(BS_CONTROLE[[#This Row],[DATA]]="","",WEEKNUM(BS_CONTROLE[[#This Row],[DATA]]))</f>
        <v>11</v>
      </c>
      <c r="D191" s="107" t="s">
        <v>621</v>
      </c>
      <c r="E191" s="163">
        <v>157</v>
      </c>
      <c r="F191" s="129" t="s">
        <v>465</v>
      </c>
      <c r="G191" s="146" t="str">
        <f>IF(D191="","*",VLOOKUP(F191,BS_ATIVIDADE[],3,FALSE))</f>
        <v>OUTROS - MECANIZAÇÃO</v>
      </c>
      <c r="H191" s="109" t="s">
        <v>125</v>
      </c>
      <c r="I191" s="109" t="s">
        <v>165</v>
      </c>
      <c r="J191" s="108">
        <v>70</v>
      </c>
      <c r="K191" s="108">
        <v>136</v>
      </c>
      <c r="L191" s="108" t="s">
        <v>384</v>
      </c>
      <c r="M191" s="130" t="s">
        <v>1128</v>
      </c>
      <c r="N191" s="130" t="s">
        <v>1129</v>
      </c>
      <c r="O191" s="109">
        <v>0.41666666666666669</v>
      </c>
      <c r="P191" s="109">
        <v>4.1666666666666664E-2</v>
      </c>
      <c r="Q191" s="108">
        <v>160</v>
      </c>
      <c r="R191" s="10" t="str">
        <f>IFERROR(_xlfn.XLOOKUP(F191, BS_ATIVIDADE[ATIVIDADE],BS_ATIVIDADE[UNIDADE] ), "*")</f>
        <v>KM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1" s="108" t="s">
        <v>828</v>
      </c>
      <c r="W191" s="155" t="s">
        <v>1238</v>
      </c>
      <c r="X191" s="107" t="s">
        <v>825</v>
      </c>
      <c r="Y191" s="132" t="s">
        <v>886</v>
      </c>
      <c r="Z191" s="107"/>
      <c r="AA191" s="108">
        <v>2</v>
      </c>
      <c r="AB191" s="106" t="s">
        <v>990</v>
      </c>
      <c r="AC191" s="156"/>
      <c r="AD191" s="110">
        <v>0.375</v>
      </c>
      <c r="AE191" s="108">
        <v>7660</v>
      </c>
      <c r="AF191" s="108" t="s">
        <v>384</v>
      </c>
      <c r="AG191" s="108" t="s">
        <v>384</v>
      </c>
      <c r="AH191" s="15"/>
      <c r="AI191" s="129" t="str">
        <f>IF(BS_CONTROLE[[#This Row],[Atividade]]=0, "-", BS_CONTROLE[[#This Row],[Atividade]])</f>
        <v>MECANIZAÇÃO - CAPINA QUÍMICA</v>
      </c>
      <c r="AJ191" s="9" t="str">
        <f>IF(BS_CONTROLE[[#This Row],[Atividade]]=0, "-", BS_CONTROLE[[#This Row],[Atividade]])</f>
        <v>MECANIZAÇÃO - CAPINA QUÍMICA</v>
      </c>
      <c r="AK191" s="31" t="str">
        <f>BS_CONTROLE[[#This Row],[Local - Partida]]</f>
        <v>ZRX</v>
      </c>
      <c r="AL191" s="31" t="str">
        <f>BS_CONTROLE[[#This Row],[Local - Encerramento]]</f>
        <v>ZMA2</v>
      </c>
      <c r="AM191" s="108" t="str">
        <f>IF(BS_CONTROLE[[#This Row],[Entre - Estações]]=0, "-", BS_CONTROLE[[#This Row],[Entre - Estações]])</f>
        <v>ZRQ-ZMA</v>
      </c>
      <c r="AN191" s="108" t="str">
        <f>IF(BS_CONTROLE[[#This Row],[SB]]=0, "-", BS_CONTROLE[[#This Row],[SB]])</f>
        <v>ZRQZMA</v>
      </c>
      <c r="AO191" s="108">
        <f>IF(BS_CONTROLE[[#This Row],[SUB]]=0, "-", BS_CONTROLE[[#This Row],[SUB]])</f>
        <v>70</v>
      </c>
      <c r="AP191" s="108">
        <f>BS_CONTROLE[[#This Row],[KM - Inicio]]</f>
        <v>136</v>
      </c>
      <c r="AQ191" s="108">
        <f>BS_CONTROLE[[#This Row],[KM - Inicio]]</f>
        <v>136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KM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1" s="108" t="s">
        <v>828</v>
      </c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IF(D193="","*",IFERROR(IF(ISODD(COUNT(AS193:AX193)),"ERRO",SUM((AT193-AS193),(AV193-AU193),(AX193-AW193))),"ERRO"))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8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IF(D194="","*",IFERROR(IF(ISODD(COUNT(AS194:AX194)),"ERRO",SUM((AT194-AS194),(AV194-AU194),(AX194-AW194))),"ERRO"))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 hidden="1">
      <c r="A1030" s="218" t="str">
        <f>D1030&amp;B1030</f>
        <v/>
      </c>
      <c r="B1030" s="219"/>
      <c r="C1030" s="220" t="str">
        <f>IF(BS_CONTROLE[[#This Row],[DATA]]="","",WEEKNUM(BS_CONTROLE[[#This Row],[DATA]]))</f>
        <v/>
      </c>
      <c r="D1030" s="200"/>
      <c r="E1030" s="201"/>
      <c r="F1030" s="202"/>
      <c r="G1030" s="221" t="str">
        <f>IF(D1030="","*",VLOOKUP(F1030,BS_ATIVIDADE[],3,FALSE))</f>
        <v>*</v>
      </c>
      <c r="H1030" s="222"/>
      <c r="I1030" s="222"/>
      <c r="J1030" s="223"/>
      <c r="K1030" s="223"/>
      <c r="L1030" s="196"/>
      <c r="M1030" s="223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3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4"/>
      <c r="P1030" s="224"/>
      <c r="Q1030" s="196"/>
      <c r="R1030" s="225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6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7"/>
      <c r="Y1030" s="228"/>
      <c r="Z1030" s="227"/>
      <c r="AA1030" s="196"/>
      <c r="AB1030" s="197"/>
      <c r="AC1030" s="197"/>
      <c r="AD1030" s="198"/>
      <c r="AE1030" s="196"/>
      <c r="AF1030" s="196"/>
      <c r="AG1030" s="223"/>
      <c r="AH1030" s="229"/>
      <c r="AI1030" s="230" t="str">
        <f>IF(BS_CONTROLE[[#This Row],[Atividade]]=0, "-", BS_CONTROLE[[#This Row],[Atividade]])</f>
        <v>-</v>
      </c>
      <c r="AJ1030" s="231" t="str">
        <f>IF(BS_CONTROLE[[#This Row],[Atividade]]=0, "-", BS_CONTROLE[[#This Row],[Atividade]])</f>
        <v>-</v>
      </c>
      <c r="AK1030" s="232">
        <f>BS_CONTROLE[[#This Row],[Local - Partida]]</f>
        <v>0</v>
      </c>
      <c r="AL1030" s="232">
        <f>BS_CONTROLE[[#This Row],[Local - Encerramento]]</f>
        <v>0</v>
      </c>
      <c r="AM1030" s="233" t="str">
        <f>IF(BS_CONTROLE[[#This Row],[Entre - Estações]]=0, "-", BS_CONTROLE[[#This Row],[Entre - Estações]])</f>
        <v>-</v>
      </c>
      <c r="AN1030" s="234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5" t="s">
        <v>751</v>
      </c>
      <c r="AS1030" s="235"/>
      <c r="AT1030" s="235"/>
      <c r="AU1030" s="236"/>
      <c r="AV1030" s="236"/>
      <c r="AW1030" s="236"/>
      <c r="AX1030" s="236"/>
      <c r="AY1030" s="184" t="str">
        <f>IF(D1030="","*",IFERROR(IF(ISODD(COUNT(AS1030:AX1030)),"ERRO",SUM((AT1030-AS1030),(AV1030-AU1030),(AX1030-AW1030))),"ERRO"))</f>
        <v>*</v>
      </c>
      <c r="AZ1030" s="237"/>
      <c r="BA1030" s="238"/>
      <c r="BB1030" s="225" t="str">
        <f>IFERROR(_xlfn.XLOOKUP(AI1030, BS_ATIVIDADE[ATIVIDADE],BS_ATIVIDADE[UNIDADE] ), "*")</f>
        <v>*</v>
      </c>
      <c r="BC1030" s="207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7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6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4">
        <f>BS_CONTROLE[[#This Row],[Responsavel pelo boletim]]</f>
        <v>0</v>
      </c>
      <c r="BG1030" s="239"/>
      <c r="BH1030" s="240"/>
      <c r="BI1030" s="240"/>
      <c r="BJ1030" s="240"/>
      <c r="BK1030" s="241"/>
      <c r="BL1030" s="239"/>
      <c r="BM1030" s="242"/>
      <c r="BN1030" s="242"/>
      <c r="BO1030" s="242"/>
      <c r="BP1030" s="243"/>
      <c r="BQ1030" s="244" t="str">
        <f>IF(AND(BR1030&lt;1,BS1030&lt;1),"Produção e Intervalo",IF(BR1030&lt;1,"Intervalo",IF(BS1030&lt;1,"Produção","Aderente")))</f>
        <v>Aderente</v>
      </c>
      <c r="BR1030" s="218" t="str">
        <f>IF(OR(B1030="",F1030=""),"*",AY1030/P1030)</f>
        <v>*</v>
      </c>
      <c r="BS1030" s="218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3" operator="equal">
      <formula>"NÃO"</formula>
    </cfRule>
    <cfRule type="cellIs" dxfId="250" priority="11784" operator="equal">
      <formula>"SIM"</formula>
    </cfRule>
  </conditionalFormatting>
  <conditionalFormatting sqref="AZ6:AZ1030">
    <cfRule type="expression" dxfId="249" priority="54239">
      <formula>#REF!=1</formula>
    </cfRule>
  </conditionalFormatting>
  <conditionalFormatting sqref="U6:U1030 BE6:BE1030 AY6:AY1030">
    <cfRule type="cellIs" dxfId="248" priority="54223" operator="equal">
      <formula>"ERRO"</formula>
    </cfRule>
  </conditionalFormatting>
  <conditionalFormatting sqref="BQ6:BQ1030">
    <cfRule type="cellIs" dxfId="247" priority="54218" operator="equal">
      <formula>"Produção e Intervalo"</formula>
    </cfRule>
    <cfRule type="cellIs" dxfId="246" priority="54219" operator="equal">
      <formula>"Aderente"</formula>
    </cfRule>
    <cfRule type="cellIs" dxfId="245" priority="54220" operator="equal">
      <formula>"Intervalo"</formula>
    </cfRule>
    <cfRule type="cellIs" dxfId="244" priority="54221" operator="equal">
      <formula>"Produção"</formula>
    </cfRule>
    <cfRule type="cellIs" dxfId="243" priority="54222" operator="equal">
      <formula>"ERRO"</formula>
    </cfRule>
  </conditionalFormatting>
  <conditionalFormatting sqref="BR6:BS1030">
    <cfRule type="cellIs" dxfId="242" priority="54200" operator="equal">
      <formula>"*"</formula>
    </cfRule>
    <cfRule type="cellIs" dxfId="241" priority="54201" operator="greaterThanOrEqual">
      <formula>1</formula>
    </cfRule>
    <cfRule type="cellIs" dxfId="240" priority="54202" operator="lessThan">
      <formula>1</formula>
    </cfRule>
  </conditionalFormatting>
  <conditionalFormatting sqref="Y8:Z13">
    <cfRule type="cellIs" dxfId="239" priority="326" operator="equal">
      <formula>"OPORTUNIDADE"</formula>
    </cfRule>
  </conditionalFormatting>
  <conditionalFormatting sqref="Y8:Z13">
    <cfRule type="cellIs" dxfId="238" priority="324" operator="equal">
      <formula>"NÃO"</formula>
    </cfRule>
    <cfRule type="cellIs" dxfId="237" priority="325" operator="equal">
      <formula>"SIM"</formula>
    </cfRule>
  </conditionalFormatting>
  <conditionalFormatting sqref="Y17:Z18">
    <cfRule type="cellIs" dxfId="236" priority="323" operator="equal">
      <formula>"OPORTUNIDADE"</formula>
    </cfRule>
  </conditionalFormatting>
  <conditionalFormatting sqref="Y17:Z18">
    <cfRule type="cellIs" dxfId="235" priority="321" operator="equal">
      <formula>"NÃO"</formula>
    </cfRule>
    <cfRule type="cellIs" dxfId="234" priority="322" operator="equal">
      <formula>"SIM"</formula>
    </cfRule>
  </conditionalFormatting>
  <conditionalFormatting sqref="BJ8:BJ1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9" operator="equal">
      <formula>"OPORTUNIDADE"</formula>
    </cfRule>
  </conditionalFormatting>
  <conditionalFormatting sqref="Y19:Z19">
    <cfRule type="cellIs" dxfId="232" priority="307" operator="equal">
      <formula>"NÃO"</formula>
    </cfRule>
    <cfRule type="cellIs" dxfId="231" priority="308" operator="equal">
      <formula>"SIM"</formula>
    </cfRule>
  </conditionalFormatting>
  <conditionalFormatting sqref="Z29">
    <cfRule type="cellIs" dxfId="230" priority="306" operator="equal">
      <formula>"OPORTUNIDADE"</formula>
    </cfRule>
  </conditionalFormatting>
  <conditionalFormatting sqref="Z29">
    <cfRule type="cellIs" dxfId="229" priority="304" operator="equal">
      <formula>"NÃO"</formula>
    </cfRule>
    <cfRule type="cellIs" dxfId="228" priority="305" operator="equal">
      <formula>"SIM"</formula>
    </cfRule>
  </conditionalFormatting>
  <conditionalFormatting sqref="BP1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7" operator="equal">
      <formula>"OPORTUNIDADE"</formula>
    </cfRule>
  </conditionalFormatting>
  <conditionalFormatting sqref="Y16">
    <cfRule type="cellIs" dxfId="226" priority="295" operator="equal">
      <formula>"NÃO"</formula>
    </cfRule>
    <cfRule type="cellIs" dxfId="225" priority="296" operator="equal">
      <formula>"SIM"</formula>
    </cfRule>
  </conditionalFormatting>
  <conditionalFormatting sqref="BK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80" operator="equal">
      <formula>"OPORTUNIDADE"</formula>
    </cfRule>
  </conditionalFormatting>
  <conditionalFormatting sqref="Z32:Z33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Y32:Y33">
    <cfRule type="cellIs" dxfId="221" priority="277" operator="equal">
      <formula>"OPORTUNIDADE"</formula>
    </cfRule>
  </conditionalFormatting>
  <conditionalFormatting sqref="Y32:Y33">
    <cfRule type="cellIs" dxfId="220" priority="275" operator="equal">
      <formula>"NÃO"</formula>
    </cfRule>
    <cfRule type="cellIs" dxfId="219" priority="276" operator="equal">
      <formula>"SIM"</formula>
    </cfRule>
  </conditionalFormatting>
  <conditionalFormatting sqref="BK2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8" operator="equal">
      <formula>"OPORTUNIDADE"</formula>
    </cfRule>
  </conditionalFormatting>
  <conditionalFormatting sqref="Y40:Y46 Y34:Y38">
    <cfRule type="cellIs" dxfId="217" priority="266" operator="equal">
      <formula>"NÃO"</formula>
    </cfRule>
    <cfRule type="cellIs" dxfId="216" priority="267" operator="equal">
      <formula>"SIM"</formula>
    </cfRule>
  </conditionalFormatting>
  <conditionalFormatting sqref="BK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7" operator="equal">
      <formula>"OPORTUNIDADE"</formula>
    </cfRule>
  </conditionalFormatting>
  <conditionalFormatting sqref="Z36:Z37">
    <cfRule type="cellIs" dxfId="214" priority="255" operator="equal">
      <formula>"NÃO"</formula>
    </cfRule>
    <cfRule type="cellIs" dxfId="213" priority="256" operator="equal">
      <formula>"SIM"</formula>
    </cfRule>
  </conditionalFormatting>
  <conditionalFormatting sqref="Z38:Z39">
    <cfRule type="cellIs" dxfId="212" priority="254" operator="equal">
      <formula>"OPORTUNIDADE"</formula>
    </cfRule>
  </conditionalFormatting>
  <conditionalFormatting sqref="Z38:Z39">
    <cfRule type="cellIs" dxfId="211" priority="252" operator="equal">
      <formula>"NÃO"</formula>
    </cfRule>
    <cfRule type="cellIs" dxfId="210" priority="253" operator="equal">
      <formula>"SIM"</formula>
    </cfRule>
  </conditionalFormatting>
  <conditionalFormatting sqref="Z46">
    <cfRule type="cellIs" dxfId="209" priority="251" operator="equal">
      <formula>"OPORTUNIDADE"</formula>
    </cfRule>
  </conditionalFormatting>
  <conditionalFormatting sqref="Z46">
    <cfRule type="cellIs" dxfId="208" priority="249" operator="equal">
      <formula>"NÃO"</formula>
    </cfRule>
    <cfRule type="cellIs" dxfId="207" priority="250" operator="equal">
      <formula>"SIM"</formula>
    </cfRule>
  </conditionalFormatting>
  <conditionalFormatting sqref="BP1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9" operator="equal">
      <formula>"OPORTUNIDADE"</formula>
    </cfRule>
  </conditionalFormatting>
  <conditionalFormatting sqref="Y29">
    <cfRule type="cellIs" dxfId="205" priority="237" operator="equal">
      <formula>"NÃO"</formula>
    </cfRule>
    <cfRule type="cellIs" dxfId="204" priority="238" operator="equal">
      <formula>"SIM"</formula>
    </cfRule>
  </conditionalFormatting>
  <conditionalFormatting sqref="Y39">
    <cfRule type="cellIs" dxfId="203" priority="236" operator="equal">
      <formula>"OPORTUNIDADE"</formula>
    </cfRule>
  </conditionalFormatting>
  <conditionalFormatting sqref="Y39">
    <cfRule type="cellIs" dxfId="202" priority="234" operator="equal">
      <formula>"NÃO"</formula>
    </cfRule>
    <cfRule type="cellIs" dxfId="201" priority="235" operator="equal">
      <formula>"SIM"</formula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6" operator="equal">
      <formula>"OPORTUNIDADE"</formula>
    </cfRule>
  </conditionalFormatting>
  <conditionalFormatting sqref="Z49:Z50">
    <cfRule type="cellIs" dxfId="199" priority="224" operator="equal">
      <formula>"NÃO"</formula>
    </cfRule>
    <cfRule type="cellIs" dxfId="198" priority="225" operator="equal">
      <formula>"SIM"</formula>
    </cfRule>
  </conditionalFormatting>
  <conditionalFormatting sqref="BK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7" operator="equal">
      <formula>"OPORTUNIDADE"</formula>
    </cfRule>
  </conditionalFormatting>
  <conditionalFormatting sqref="Z53">
    <cfRule type="cellIs" dxfId="196" priority="195" operator="equal">
      <formula>"NÃO"</formula>
    </cfRule>
    <cfRule type="cellIs" dxfId="195" priority="196" operator="equal">
      <formula>"SIM"</formula>
    </cfRule>
  </conditionalFormatting>
  <conditionalFormatting sqref="BK3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5" operator="equal">
      <formula>"OPORTUNIDADE"</formula>
    </cfRule>
  </conditionalFormatting>
  <conditionalFormatting sqref="Z54:Z55">
    <cfRule type="cellIs" dxfId="193" priority="183" operator="equal">
      <formula>"NÃO"</formula>
    </cfRule>
    <cfRule type="cellIs" dxfId="192" priority="184" operator="equal">
      <formula>"SIM"</formula>
    </cfRule>
  </conditionalFormatting>
  <conditionalFormatting sqref="Z56">
    <cfRule type="cellIs" dxfId="191" priority="179" operator="equal">
      <formula>"OPORTUNIDADE"</formula>
    </cfRule>
  </conditionalFormatting>
  <conditionalFormatting sqref="Z56">
    <cfRule type="cellIs" dxfId="190" priority="177" operator="equal">
      <formula>"NÃO"</formula>
    </cfRule>
    <cfRule type="cellIs" dxfId="189" priority="178" operator="equal">
      <formula>"SIM"</formula>
    </cfRule>
  </conditionalFormatting>
  <conditionalFormatting sqref="Z63:Z65">
    <cfRule type="cellIs" dxfId="188" priority="170" operator="equal">
      <formula>"OPORTUNIDADE"</formula>
    </cfRule>
  </conditionalFormatting>
  <conditionalFormatting sqref="Z63:Z65">
    <cfRule type="cellIs" dxfId="187" priority="168" operator="equal">
      <formula>"NÃO"</formula>
    </cfRule>
    <cfRule type="cellIs" dxfId="186" priority="169" operator="equal">
      <formula>"SIM"</formula>
    </cfRule>
  </conditionalFormatting>
  <conditionalFormatting sqref="BK4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2" operator="equal">
      <formula>"OPORTUNIDADE"</formula>
    </cfRule>
  </conditionalFormatting>
  <conditionalFormatting sqref="Z70:Z71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Z72">
    <cfRule type="cellIs" dxfId="182" priority="123" operator="equal">
      <formula>"OPORTUNIDADE"</formula>
    </cfRule>
  </conditionalFormatting>
  <conditionalFormatting sqref="Z72">
    <cfRule type="cellIs" dxfId="181" priority="121" operator="equal">
      <formula>"NÃO"</formula>
    </cfRule>
    <cfRule type="cellIs" dxfId="180" priority="122" operator="equal">
      <formula>"SIM"</formula>
    </cfRule>
  </conditionalFormatting>
  <conditionalFormatting sqref="BK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2" operator="equal">
      <formula>"OPORTUNIDADE"</formula>
    </cfRule>
  </conditionalFormatting>
  <conditionalFormatting sqref="Z76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BK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3" operator="equal">
      <formula>"OPORTUNIDADE"</formula>
    </cfRule>
  </conditionalFormatting>
  <conditionalFormatting sqref="Z99:Z100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BK7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5" operator="equal">
      <formula>"OPORTUNIDADE"</formula>
    </cfRule>
  </conditionalFormatting>
  <conditionalFormatting sqref="Z87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8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60">
      <iconSet showValue="0">
        <cfvo type="percent" val="0"/>
        <cfvo type="num" val="1"/>
        <cfvo type="num" val="1" gte="0"/>
      </iconSet>
    </cfRule>
    <cfRule type="iconSet" priority="61261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9">
    <cfRule type="iconSet" priority="6126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80" operator="equal">
      <formula>"OPORTUNIDADE"</formula>
    </cfRule>
  </conditionalFormatting>
  <conditionalFormatting sqref="Z90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BK8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2" operator="equal">
      <formula>"OPORTUNIDADE"</formula>
    </cfRule>
  </conditionalFormatting>
  <conditionalFormatting sqref="Z110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Z121">
    <cfRule type="cellIs" dxfId="164" priority="49" operator="equal">
      <formula>"OPORTUNIDADE"</formula>
    </cfRule>
  </conditionalFormatting>
  <conditionalFormatting sqref="Z121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K1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6" operator="equal">
      <formula>"OPORTUNIDADE"</formula>
    </cfRule>
  </conditionalFormatting>
  <conditionalFormatting sqref="Z132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1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4" operator="equal">
      <formula>"OPORTUNIDADE"</formula>
    </cfRule>
  </conditionalFormatting>
  <conditionalFormatting sqref="Z151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K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4" operator="equal">
      <formula>"OPORTUNIDADE"</formula>
    </cfRule>
  </conditionalFormatting>
  <conditionalFormatting sqref="Z177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J14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1239</v>
      </c>
      <c r="V1" s="282"/>
      <c r="W1" s="282"/>
    </row>
    <row r="2" spans="1:23" ht="15" customHeight="1">
      <c r="A2" s="90" t="s">
        <v>1240</v>
      </c>
      <c r="B2" s="90" t="s">
        <v>1241</v>
      </c>
      <c r="C2" s="90" t="s">
        <v>380</v>
      </c>
      <c r="D2" s="91" t="s">
        <v>770</v>
      </c>
      <c r="E2" s="91" t="s">
        <v>4</v>
      </c>
      <c r="F2" s="91" t="s">
        <v>1242</v>
      </c>
      <c r="G2" s="91" t="s">
        <v>1243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1244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IF(SP_NORTE!Y177="","*",SP_NORTE!Y177)</f>
        <v>OPORTUNIDADE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SIM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>
        <f>IF(SP_NORTE!B179="","*",SP_NORTE!B179)</f>
        <v>46092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ZEB-ZCZ</v>
      </c>
      <c r="F179" s="149">
        <f>IF(SP_NORTE!B182="","*",SP_NORTE!B182)</f>
        <v>46092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-</v>
      </c>
      <c r="J179" s="149" t="str">
        <f>IF(SP_NORTE!I183="","*",SP_NORTE!I183)</f>
        <v>-</v>
      </c>
      <c r="K179" s="142" t="str">
        <f>IF(SP_NORTE!M182="","*",SP_NORTE!M182)</f>
        <v>ZGB-S</v>
      </c>
      <c r="L179" s="142" t="str">
        <f>IF(SP_NORTE!N182="","*",SP_NORTE!N182)</f>
        <v>ZGBS</v>
      </c>
      <c r="M179" s="143">
        <f>IF(SP_NORTE!J182="","*",SP_NORTE!J182)</f>
        <v>73</v>
      </c>
      <c r="N179" s="148">
        <f>IF(SP_NORTE!K182="","*",SP_NORTE!K182)</f>
        <v>209.5</v>
      </c>
      <c r="O179" s="148" t="str">
        <f>IF(SP_NORTE!L182="","*",SP_NORTE!L182)</f>
        <v>-</v>
      </c>
      <c r="P179" s="147">
        <f>IF(SP_NORTE!O182="","*",SP_NORTE!O182)</f>
        <v>0.375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Pedro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Extra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ZEB-ZCZ</v>
      </c>
      <c r="F180" s="149" t="str">
        <f>IF(SP_NORTE!B183="","*",SP_NORTE!B183)</f>
        <v>*</v>
      </c>
      <c r="G180" s="149" t="str">
        <f>IF(SP_NORTE!D183="","*",SP_NORTE!D183)</f>
        <v>MAIKSON (TF-666)</v>
      </c>
      <c r="H180" s="149" t="str">
        <f>IF(SP_NORTE!F183="","*",SP_NORTE!F183)</f>
        <v>PDM - SUBSTITUIÇÃO - TRILHO</v>
      </c>
      <c r="I180" s="149" t="str">
        <f>IF(SP_NORTE!H183="","*",SP_NORTE!H183)</f>
        <v>-</v>
      </c>
      <c r="J180" s="149" t="e">
        <f>IF(SP_NORTE!#REF!="","*",SP_NORTE!#REF!)</f>
        <v>#REF!</v>
      </c>
      <c r="K180" s="142" t="str">
        <f>IF(SP_NORTE!M183="","*",SP_NORTE!M183)</f>
        <v>ZCT-ZUC</v>
      </c>
      <c r="L180" s="142" t="str">
        <f>IF(SP_NORTE!N183="","*",SP_NORTE!N183)</f>
        <v>ZCT163</v>
      </c>
      <c r="M180" s="143">
        <f>IF(SP_NORTE!J183="","*",SP_NORTE!J183)</f>
        <v>73</v>
      </c>
      <c r="N180" s="148">
        <f>IF(SP_NORTE!K183="","*",SP_NORTE!K183)</f>
        <v>162.83000000000001</v>
      </c>
      <c r="O180" s="148" t="str">
        <f>IF(SP_NORTE!L183="","*",SP_NORTE!L183)</f>
        <v>-</v>
      </c>
      <c r="P180" s="147">
        <f>IF(SP_NORTE!O183="","*",SP_NORTE!O183)</f>
        <v>0.41666666666666669</v>
      </c>
      <c r="Q180" s="147">
        <f>IF(SP_NORTE!P183="","*",SP_NORTE!P183)</f>
        <v>4.1666666666666664E-2</v>
      </c>
      <c r="R180" s="149" t="str">
        <f>IF(SP_NORTE!Q183="","*",CONCATENATE(SP_NORTE!Q183," ",SP_NORTE!R183))</f>
        <v>10 M</v>
      </c>
      <c r="S180" s="149" t="str">
        <f>IF(SP_NORTE!V183="","*",SP_NORTE!V183)</f>
        <v>Maicon</v>
      </c>
      <c r="T180" s="149" t="str">
        <f>IF(SP_NORTE!W183="","*",SP_NORTE!W183)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ZEB-ZCZ</v>
      </c>
      <c r="F181" s="149">
        <f>IF(SP_NORTE!B184="","*",SP_NORTE!B184)</f>
        <v>46092</v>
      </c>
      <c r="G181" s="149" t="str">
        <f>IF(SP_NORTE!D184="","*",SP_NORTE!D184)</f>
        <v>V88</v>
      </c>
      <c r="H181" s="149" t="str">
        <f>IF(SP_NORTE!F184="","*",SP_NORTE!F184)</f>
        <v>MECANIZAÇÃO - SOCADORA</v>
      </c>
      <c r="I181" s="149" t="str">
        <f>IF(SP_NORTE!H184="","*",SP_NORTE!H184)</f>
        <v>ZEH2</v>
      </c>
      <c r="J181" s="149" t="str">
        <f>IF(SP_NORTE!I184="","*",SP_NORTE!I184)</f>
        <v>ZPNZXB</v>
      </c>
      <c r="K181" s="142" t="str">
        <f>IF(SP_NORTE!M184="","*",SP_NORTE!M184)</f>
        <v>ZCT</v>
      </c>
      <c r="L181" s="142" t="str">
        <f>IF(SP_NORTE!N184="","*",SP_NORTE!N184)</f>
        <v>ZCT1/154ZCT</v>
      </c>
      <c r="M181" s="143">
        <f>IF(SP_NORTE!J184="","*",SP_NORTE!J184)</f>
        <v>73</v>
      </c>
      <c r="N181" s="148">
        <f>IF(SP_NORTE!K184="","*",SP_NORTE!K184)</f>
        <v>157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6.25E-2</v>
      </c>
      <c r="R181" s="149" t="str">
        <f>IF(SP_NORTE!Q184="","*",CONCATENATE(SP_NORTE!Q184," ",SP_NORTE!R184))</f>
        <v>765 M</v>
      </c>
      <c r="S181" s="149" t="str">
        <f>IF(SP_NORTE!V184="","*",SP_NORTE!V184)</f>
        <v>Antonioni</v>
      </c>
      <c r="T181" s="149" t="str">
        <f>IF(SP_NORTE!W184="","*",SP_NORTE!W184)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IF(SP_NORTE!Y186="","*",SP_NORTE!Y186)</f>
        <v>OPORTUNIDADE</v>
      </c>
      <c r="B183" s="150" t="str">
        <f>IF(SP_NORTE!X186="","*",SP_NORTE!X186)</f>
        <v>Oportunidade</v>
      </c>
      <c r="C183" s="150" t="str">
        <f>IF(SP_NORTE!Z186="","*",SP_NORTE!Z186)</f>
        <v>*</v>
      </c>
      <c r="D183" s="142" t="str">
        <f>IF(SP_NORTE!S186="","*",SP_NORTE!S186)</f>
        <v>SP NORTE</v>
      </c>
      <c r="E183" s="142" t="str">
        <f>IF(SP_NORTE!T186="","*",SP_NORTE!T186)</f>
        <v>ZCZ-ZTI</v>
      </c>
      <c r="F183" s="149">
        <f>IF(SP_NORTE!B186="","*",SP_NORTE!B186)</f>
        <v>46092</v>
      </c>
      <c r="G183" s="149" t="str">
        <f>IF(SP_NORTE!D186="","*",SP_NORTE!D186)</f>
        <v>ANTONIO (TF-681)</v>
      </c>
      <c r="H183" s="149" t="str">
        <f>IF(SP_NORTE!F186="","*",SP_NORTE!F186)</f>
        <v>PDM - SOLDA</v>
      </c>
      <c r="I183" s="149" t="str">
        <f>IF(SP_NORTE!H186="","*",SP_NORTE!H186)</f>
        <v>-</v>
      </c>
      <c r="J183" s="149" t="str">
        <f>IF(SP_NORTE!I186="","*",SP_NORTE!I186)</f>
        <v>-</v>
      </c>
      <c r="K183" s="142" t="str">
        <f>IF(SP_NORTE!M186="","*",SP_NORTE!M186)</f>
        <v>ZTN-ZLQ</v>
      </c>
      <c r="L183" s="142" t="str">
        <f>IF(SP_NORTE!N186="","*",SP_NORTE!N186)</f>
        <v>K73ZLQ</v>
      </c>
      <c r="M183" s="143">
        <f>IF(SP_NORTE!J186="","*",SP_NORTE!J186)</f>
        <v>73</v>
      </c>
      <c r="N183" s="148">
        <f>IF(SP_NORTE!K186="","*",SP_NORTE!K186)</f>
        <v>75</v>
      </c>
      <c r="O183" s="148" t="str">
        <f>IF(SP_NORTE!L186="","*",SP_NORTE!L186)</f>
        <v>-</v>
      </c>
      <c r="P183" s="147">
        <f>IF(SP_NORTE!O186="","*",SP_NORTE!O186)</f>
        <v>0.375</v>
      </c>
      <c r="Q183" s="147">
        <f>IF(SP_NORTE!P186="","*",SP_NORTE!P186)</f>
        <v>6.25E-2</v>
      </c>
      <c r="R183" s="149" t="str">
        <f>IF(SP_NORTE!Q186="","*",CONCATENATE(SP_NORTE!Q186," ",SP_NORTE!R186))</f>
        <v>1 Nº DE SOLDA</v>
      </c>
      <c r="S183" s="149" t="str">
        <f>IF(SP_NORTE!V186="","*",SP_NORTE!V186)</f>
        <v>Antonio</v>
      </c>
      <c r="T183" s="149" t="str">
        <f>IF(SP_NORTE!W186="","*",SP_NORTE!W186)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ZCZ-ZTI</v>
      </c>
      <c r="F185" s="149">
        <f>IF(SP_NORTE!B188="","*",SP_NORTE!B188)</f>
        <v>46092</v>
      </c>
      <c r="G185" s="149" t="str">
        <f>IF(SP_NORTE!D188="","*",SP_NORTE!D188)</f>
        <v>WAGNER (TP-869)</v>
      </c>
      <c r="H185" s="149" t="str">
        <f>IF(SP_NORTE!F188="","*",SP_NORTE!F188)</f>
        <v>MODERNIZAÇÃO - SOLDA</v>
      </c>
      <c r="I185" s="149" t="str">
        <f>IF(SP_NORTE!H188="","*",SP_NORTE!H188)</f>
        <v>-</v>
      </c>
      <c r="J185" s="149" t="str">
        <f>IF(SP_NORTE!I188="","*",SP_NORTE!I188)</f>
        <v>-</v>
      </c>
      <c r="K185" s="142" t="str">
        <f>IF(SP_NORTE!M188="","*",SP_NORTE!M188)</f>
        <v>ZDG</v>
      </c>
      <c r="L185" s="142" t="str">
        <f>IF(SP_NORTE!N188="","*",SP_NORTE!N188)</f>
        <v>ZDG1</v>
      </c>
      <c r="M185" s="143">
        <f>IF(SP_NORTE!J188="","*",SP_NORTE!J188)</f>
        <v>73</v>
      </c>
      <c r="N185" s="148">
        <f>IF(SP_NORTE!K188="","*",SP_NORTE!K188)</f>
        <v>52.19</v>
      </c>
      <c r="O185" s="148" t="str">
        <f>IF(SP_NORTE!L188="","*",SP_NORTE!L188)</f>
        <v>-</v>
      </c>
      <c r="P185" s="147">
        <f>IF(SP_NORTE!O188="","*",SP_NORTE!O188)</f>
        <v>0.35416666666666669</v>
      </c>
      <c r="Q185" s="147">
        <f>IF(SP_NORTE!P188="","*",SP_NORTE!P188)</f>
        <v>6.25E-2</v>
      </c>
      <c r="R185" s="149" t="str">
        <f>IF(SP_NORTE!Q188="","*",CONCATENATE(SP_NORTE!Q188," ",SP_NORTE!R188))</f>
        <v>1 Nº DE SOLDA</v>
      </c>
      <c r="S185" s="149" t="str">
        <f>IF(SP_NORTE!V188="","*",SP_NORTE!V188)</f>
        <v>Wagner</v>
      </c>
      <c r="T185" s="149" t="str">
        <f>IF(SP_NORTE!W188="","*",SP_NORTE!W188)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ZCZ-ZTI</v>
      </c>
      <c r="F186" s="149">
        <f>IF(SP_NORTE!B189="","*",SP_NORTE!B189)</f>
        <v>46092</v>
      </c>
      <c r="G186" s="149" t="str">
        <f>IF(SP_NORTE!D189="","*",SP_NORTE!D189)</f>
        <v>V83</v>
      </c>
      <c r="H186" s="149" t="str">
        <f>IF(SP_NORTE!F189="","*",SP_NORTE!F189)</f>
        <v>MECANIZAÇÃO - SOCADORA</v>
      </c>
      <c r="I186" s="149" t="str">
        <f>IF(SP_NORTE!H189="","*",SP_NORTE!H189)</f>
        <v>ZMAPAT2</v>
      </c>
      <c r="J186" s="149" t="str">
        <f>IF(SP_NORTE!I189="","*",SP_NORTE!I189)</f>
        <v>ZMAPAT2</v>
      </c>
      <c r="K186" s="142" t="str">
        <f>IF(SP_NORTE!M189="","*",SP_NORTE!M189)</f>
        <v>ZTO-ZDZ</v>
      </c>
      <c r="L186" s="142" t="str">
        <f>IF(SP_NORTE!N189="","*",SP_NORTE!N189)</f>
        <v>K14K18</v>
      </c>
      <c r="M186" s="143">
        <f>IF(SP_NORTE!J189="","*",SP_NORTE!J189)</f>
        <v>73</v>
      </c>
      <c r="N186" s="148">
        <f>IF(SP_NORTE!K189="","*",SP_NORTE!K189)</f>
        <v>15.3</v>
      </c>
      <c r="O186" s="148">
        <f>IF(SP_NORTE!L189="","*",SP_NORTE!L189)</f>
        <v>18</v>
      </c>
      <c r="P186" s="147">
        <f>IF(SP_NORTE!O189="","*",SP_NORTE!O189)</f>
        <v>0.35416666666666669</v>
      </c>
      <c r="Q186" s="147">
        <f>IF(SP_NORTE!P189="","*",SP_NORTE!P189)</f>
        <v>8.3333333333333329E-2</v>
      </c>
      <c r="R186" s="149" t="str">
        <f>IF(SP_NORTE!Q189="","*",CONCATENATE(SP_NORTE!Q189," ",SP_NORTE!R189))</f>
        <v>480 M</v>
      </c>
      <c r="S186" s="149" t="str">
        <f>IF(SP_NORTE!V189="","*",SP_NORTE!V189)</f>
        <v xml:space="preserve">Antonioni </v>
      </c>
      <c r="T186" s="149" t="str">
        <f>IF(SP_NORTE!W189="","*",SP_NORTE!W189)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ZCZ-ZTI</v>
      </c>
      <c r="F187" s="149">
        <f>IF(SP_NORTE!B190="","*",SP_NORTE!B190)</f>
        <v>46092</v>
      </c>
      <c r="G187" s="149" t="str">
        <f>IF(SP_NORTE!D190="","*",SP_NORTE!D190)</f>
        <v>W92</v>
      </c>
      <c r="H187" s="149" t="str">
        <f>IF(SP_NORTE!F190="","*",SP_NORTE!F190)</f>
        <v>DESLOCAMENTO</v>
      </c>
      <c r="I187" s="149" t="str">
        <f>IF(SP_NORTE!H190="","*",SP_NORTE!H190)</f>
        <v>ZTO</v>
      </c>
      <c r="J187" s="149" t="str">
        <f>IF(SP_NORTE!I190="","*",SP_NORTE!I190)</f>
        <v>K58K592</v>
      </c>
      <c r="K187" s="142" t="str">
        <f>IF(SP_NORTE!M190="","*",SP_NORTE!M190)</f>
        <v>ZTO-ZTN</v>
      </c>
      <c r="L187" s="142" t="str">
        <f>IF(SP_NORTE!N190="","*",SP_NORTE!N190)</f>
        <v>ZTOZTN</v>
      </c>
      <c r="M187" s="143">
        <f>IF(SP_NORTE!J190="","*",SP_NORTE!J190)</f>
        <v>73</v>
      </c>
      <c r="N187" s="148">
        <f>IF(SP_NORTE!K190="","*",SP_NORTE!K190)</f>
        <v>6</v>
      </c>
      <c r="O187" s="148" t="str">
        <f>IF(SP_NORTE!L190="","*",SP_NORTE!L190)</f>
        <v>-</v>
      </c>
      <c r="P187" s="147">
        <f>IF(SP_NORTE!O190="","*",SP_NORTE!O190)</f>
        <v>0.54166666666666663</v>
      </c>
      <c r="Q187" s="147">
        <f>IF(SP_NORTE!P190="","*",SP_NORTE!P190)</f>
        <v>4.1666666666666664E-2</v>
      </c>
      <c r="R187" s="149" t="str">
        <f>IF(SP_NORTE!Q190="","*",CONCATENATE(SP_NORTE!Q190," ",SP_NORTE!R190))</f>
        <v>1 BINÁRIO</v>
      </c>
      <c r="S187" s="149" t="str">
        <f>IF(SP_NORTE!V190="","*",SP_NORTE!V190)</f>
        <v>PCM</v>
      </c>
      <c r="T187" s="149" t="str">
        <f>IF(SP_NORTE!W190="","*",SP_NORTE!W190)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ZRX-ZTI</v>
      </c>
      <c r="F188" s="149">
        <f>IF(SP_NORTE!B191="","*",SP_NORTE!B191)</f>
        <v>46092</v>
      </c>
      <c r="G188" s="149" t="str">
        <f>IF(SP_NORTE!D191="","*",SP_NORTE!D191)</f>
        <v>W75</v>
      </c>
      <c r="H188" s="149" t="str">
        <f>IF(SP_NORTE!F191="","*",SP_NORTE!F191)</f>
        <v>MECANIZAÇÃO - CAPINA QUÍMICA</v>
      </c>
      <c r="I188" s="149" t="str">
        <f>IF(SP_NORTE!H191="","*",SP_NORTE!H191)</f>
        <v>ZRX</v>
      </c>
      <c r="J188" s="149" t="str">
        <f>IF(SP_NORTE!I191="","*",SP_NORTE!I191)</f>
        <v>ZMA2</v>
      </c>
      <c r="K188" s="142" t="str">
        <f>IF(SP_NORTE!M191="","*",SP_NORTE!M191)</f>
        <v>ZRQ-ZMA</v>
      </c>
      <c r="L188" s="142" t="str">
        <f>IF(SP_NORTE!N191="","*",SP_NORTE!N191)</f>
        <v>ZRQZMA</v>
      </c>
      <c r="M188" s="143">
        <f>IF(SP_NORTE!J191="","*",SP_NORTE!J191)</f>
        <v>70</v>
      </c>
      <c r="N188" s="148">
        <f>IF(SP_NORTE!K191="","*",SP_NORTE!K191)</f>
        <v>136</v>
      </c>
      <c r="O188" s="148" t="str">
        <f>IF(SP_NORTE!L191="","*",SP_NORTE!L191)</f>
        <v>-</v>
      </c>
      <c r="P188" s="147">
        <f>IF(SP_NORTE!O191="","*",SP_NORTE!O191)</f>
        <v>0.41666666666666669</v>
      </c>
      <c r="Q188" s="147">
        <f>IF(SP_NORTE!P191="","*",SP_NORTE!P191)</f>
        <v>4.1666666666666664E-2</v>
      </c>
      <c r="R188" s="149" t="str">
        <f>IF(SP_NORTE!Q191="","*",CONCATENATE(SP_NORTE!Q191," ",SP_NORTE!R191))</f>
        <v>160 KM</v>
      </c>
      <c r="S188" s="149" t="str">
        <f>IF(SP_NORTE!V191="","*",SP_NORTE!V191)</f>
        <v>Antonioni</v>
      </c>
      <c r="T188" s="149" t="str">
        <f>IF(SP_NORTE!W191="","*",SP_NORTE!W191)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1245</v>
      </c>
      <c r="C2" s="124" t="s">
        <v>755</v>
      </c>
      <c r="D2" s="79" t="s">
        <v>757</v>
      </c>
      <c r="E2" s="79" t="s">
        <v>1246</v>
      </c>
      <c r="F2" s="102" t="s">
        <v>1247</v>
      </c>
      <c r="G2" s="79" t="s">
        <v>1248</v>
      </c>
      <c r="H2" s="79" t="s">
        <v>1249</v>
      </c>
      <c r="I2" s="79" t="s">
        <v>1250</v>
      </c>
      <c r="J2" s="79" t="s">
        <v>1251</v>
      </c>
      <c r="K2" s="81" t="s">
        <v>1252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OPORTUNIDADE</v>
      </c>
      <c r="C164" s="98">
        <f>IF(SP_NORTE!B176="","*",SP_NORTE!B176)</f>
        <v>46092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OPORTUNIDADE</v>
      </c>
      <c r="C165" s="98">
        <f>IF(SP_NORTE!B177="","*",SP_NORTE!B177)</f>
        <v>46092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SIM</v>
      </c>
      <c r="C167" s="98">
        <f>IF(SP_NORTE!B179="","*",SP_NORTE!B179)</f>
        <v>46092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OPORTUNIDADE</v>
      </c>
      <c r="C170" s="98">
        <f>IF(SP_NORTE!B182="","*",SP_NORTE!B182)</f>
        <v>46092</v>
      </c>
      <c r="D170" s="97" t="str">
        <f>IF(SP_NORTE!D182="","*",SP_NORTE!D182)</f>
        <v>PEDRO (TP-696)</v>
      </c>
      <c r="E170" s="97" t="str">
        <f>IF(SP_NORTE!H182="","*",SP_NORTE!H182)</f>
        <v>-</v>
      </c>
      <c r="F170" s="103" t="str">
        <f>IF(SP_NORTE!M182="","*",SP_NORTE!M182)</f>
        <v>ZGB-S</v>
      </c>
      <c r="G170" s="98" t="str">
        <f>IF(SP_NORTE!I183="","*",SP_NORTE!I183)</f>
        <v>-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-</v>
      </c>
      <c r="K170" s="100" t="str">
        <f>IF(SP_NORTE!AD182="","*",SP_NORTE!AD182)</f>
        <v>-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MAIKSON (TF-666)</v>
      </c>
      <c r="E171" s="97" t="str">
        <f>IF(SP_NORTE!H183="","*",SP_NORTE!H183)</f>
        <v>-</v>
      </c>
      <c r="F171" s="103" t="str">
        <f>IF(SP_NORTE!M183="","*",SP_NORTE!M183)</f>
        <v>ZCT-ZUC</v>
      </c>
      <c r="G171" s="98" t="e">
        <f>IF(SP_NORTE!#REF!="","*",SP_NORTE!#REF!)</f>
        <v>#REF!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OPORTUNIDADE</v>
      </c>
      <c r="C172" s="98">
        <f>IF(SP_NORTE!B184="","*",SP_NORTE!B184)</f>
        <v>46092</v>
      </c>
      <c r="D172" s="97" t="str">
        <f>IF(SP_NORTE!D184="","*",SP_NORTE!D184)</f>
        <v>V88</v>
      </c>
      <c r="E172" s="97" t="str">
        <f>IF(SP_NORTE!H184="","*",SP_NORTE!H184)</f>
        <v>ZEH2</v>
      </c>
      <c r="F172" s="103" t="str">
        <f>IF(SP_NORTE!M184="","*",SP_NORTE!M184)</f>
        <v>ZCT</v>
      </c>
      <c r="G172" s="98" t="str">
        <f>IF(SP_NORTE!I184="","*",SP_NORTE!I184)</f>
        <v>ZPNZXB</v>
      </c>
      <c r="H172" s="98" t="str">
        <f>IF(SP_NORTE!AB184="","*",SP_NORTE!AB184)</f>
        <v>FIXO</v>
      </c>
      <c r="I172" s="98" t="str">
        <f>IF(SP_NORTE!AC184="","*",SP_NORTE!AC184)</f>
        <v>*</v>
      </c>
      <c r="J172" s="99">
        <f>IF(SP_NORTE!AA184="","*",SP_NORTE!AA184)</f>
        <v>1</v>
      </c>
      <c r="K172" s="100">
        <f>IF(SP_NORTE!AD184="","*",SP_NORTE!AD184)</f>
        <v>0.5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OPORTUNIDADE</v>
      </c>
      <c r="C174" s="98">
        <f>IF(SP_NORTE!B186="","*",SP_NORTE!B186)</f>
        <v>46092</v>
      </c>
      <c r="D174" s="97" t="str">
        <f>IF(SP_NORTE!D186="","*",SP_NORTE!D186)</f>
        <v>ANTONIO (TF-681)</v>
      </c>
      <c r="E174" s="97" t="str">
        <f>IF(SP_NORTE!H186="","*",SP_NORTE!H186)</f>
        <v>-</v>
      </c>
      <c r="F174" s="103" t="str">
        <f>IF(SP_NORTE!M186="","*",SP_NORTE!M186)</f>
        <v>ZTN-ZLQ</v>
      </c>
      <c r="G174" s="98" t="str">
        <f>IF(SP_NORTE!I186="","*",SP_NORTE!I186)</f>
        <v>-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-</v>
      </c>
      <c r="K174" s="100" t="str">
        <f>IF(SP_NORTE!AD186="","*",SP_NORTE!AD186)</f>
        <v>-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OPORTUNIDADE</v>
      </c>
      <c r="C176" s="98">
        <f>IF(SP_NORTE!B188="","*",SP_NORTE!B188)</f>
        <v>46092</v>
      </c>
      <c r="D176" s="97" t="str">
        <f>IF(SP_NORTE!D188="","*",SP_NORTE!D188)</f>
        <v>WAGNER (TP-869)</v>
      </c>
      <c r="E176" s="97" t="str">
        <f>IF(SP_NORTE!H188="","*",SP_NORTE!H188)</f>
        <v>-</v>
      </c>
      <c r="F176" s="103" t="str">
        <f>IF(SP_NORTE!M188="","*",SP_NORTE!M188)</f>
        <v>ZDG</v>
      </c>
      <c r="G176" s="98" t="str">
        <f>IF(SP_NORTE!I188="","*",SP_NORTE!I188)</f>
        <v>-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-</v>
      </c>
      <c r="K176" s="100" t="str">
        <f>IF(SP_NORTE!AD188="","*",SP_NORTE!AD188)</f>
        <v>-</v>
      </c>
    </row>
    <row r="177" spans="2:11" hidden="1">
      <c r="B177" s="97" t="str">
        <f>IF(SP_NORTE!Y189="","*",SP_NORTE!Y189)</f>
        <v>OPORTUNIDADE</v>
      </c>
      <c r="C177" s="98">
        <f>IF(SP_NORTE!B189="","*",SP_NORTE!B189)</f>
        <v>46092</v>
      </c>
      <c r="D177" s="97" t="str">
        <f>IF(SP_NORTE!D189="","*",SP_NORTE!D189)</f>
        <v>V83</v>
      </c>
      <c r="E177" s="97" t="str">
        <f>IF(SP_NORTE!H189="","*",SP_NORTE!H189)</f>
        <v>ZMAPAT2</v>
      </c>
      <c r="F177" s="103" t="str">
        <f>IF(SP_NORTE!M189="","*",SP_NORTE!M189)</f>
        <v>ZTO-ZDZ</v>
      </c>
      <c r="G177" s="98" t="str">
        <f>IF(SP_NORTE!I189="","*",SP_NORTE!I189)</f>
        <v>ZMAPAT2</v>
      </c>
      <c r="H177" s="98" t="str">
        <f>IF(SP_NORTE!AB189="","*",SP_NORTE!AB189)</f>
        <v>FIXO</v>
      </c>
      <c r="I177" s="98" t="str">
        <f>IF(SP_NORTE!AC189="","*",SP_NORTE!AC189)</f>
        <v>*</v>
      </c>
      <c r="J177" s="99">
        <f>IF(SP_NORTE!AA189="","*",SP_NORTE!AA189)</f>
        <v>1</v>
      </c>
      <c r="K177" s="100">
        <f>IF(SP_NORTE!AD189="","*",SP_NORTE!AD189)</f>
        <v>0.29166666666666669</v>
      </c>
    </row>
    <row r="178" spans="2:11" hidden="1">
      <c r="B178" s="97" t="str">
        <f>IF(SP_NORTE!Y190="","*",SP_NORTE!Y190)</f>
        <v>OPORTUNIDADE</v>
      </c>
      <c r="C178" s="98">
        <f>IF(SP_NORTE!B190="","*",SP_NORTE!B190)</f>
        <v>46092</v>
      </c>
      <c r="D178" s="97" t="str">
        <f>IF(SP_NORTE!D190="","*",SP_NORTE!D190)</f>
        <v>W92</v>
      </c>
      <c r="E178" s="97" t="str">
        <f>IF(SP_NORTE!H190="","*",SP_NORTE!H190)</f>
        <v>ZTO</v>
      </c>
      <c r="F178" s="103" t="str">
        <f>IF(SP_NORTE!M190="","*",SP_NORTE!M190)</f>
        <v>ZTO-ZTN</v>
      </c>
      <c r="G178" s="98" t="str">
        <f>IF(SP_NORTE!I190="","*",SP_NORTE!I190)</f>
        <v>K58K592</v>
      </c>
      <c r="H178" s="98" t="str">
        <f>IF(SP_NORTE!AB190="","*",SP_NORTE!AB190)</f>
        <v>FIXO + ESCALA</v>
      </c>
      <c r="I178" s="98" t="str">
        <f>IF(SP_NORTE!AC190="","*",SP_NORTE!AC190)</f>
        <v>*</v>
      </c>
      <c r="J178" s="99" t="str">
        <f>IF(SP_NORTE!AA190="","*",SP_NORTE!AA190)</f>
        <v>2 Carlos + Escala</v>
      </c>
      <c r="K178" s="100">
        <f>IF(SP_NORTE!AD190="","*",SP_NORTE!AD190)</f>
        <v>0.41666666666666669</v>
      </c>
    </row>
    <row r="179" spans="2:11" hidden="1">
      <c r="B179" s="97" t="str">
        <f>IF(SP_NORTE!Y191="","*",SP_NORTE!Y191)</f>
        <v>OPORTUNIDADE</v>
      </c>
      <c r="C179" s="98">
        <f>IF(SP_NORTE!B191="","*",SP_NORTE!B191)</f>
        <v>46092</v>
      </c>
      <c r="D179" s="97" t="str">
        <f>IF(SP_NORTE!D191="","*",SP_NORTE!D191)</f>
        <v>W75</v>
      </c>
      <c r="E179" s="97" t="str">
        <f>IF(SP_NORTE!H191="","*",SP_NORTE!H191)</f>
        <v>ZRX</v>
      </c>
      <c r="F179" s="103" t="str">
        <f>IF(SP_NORTE!M191="","*",SP_NORTE!M191)</f>
        <v>ZRQ-ZMA</v>
      </c>
      <c r="G179" s="98" t="str">
        <f>IF(SP_NORTE!I191="","*",SP_NORTE!I191)</f>
        <v>ZMA2</v>
      </c>
      <c r="H179" s="98" t="str">
        <f>IF(SP_NORTE!AB191="","*",SP_NORTE!AB191)</f>
        <v>ESCALA</v>
      </c>
      <c r="I179" s="98" t="str">
        <f>IF(SP_NORTE!AC191="","*",SP_NORTE!AC191)</f>
        <v>*</v>
      </c>
      <c r="J179" s="99">
        <f>IF(SP_NORTE!AA191="","*",SP_NORTE!AA191)</f>
        <v>2</v>
      </c>
      <c r="K179" s="100">
        <f>IF(SP_NORTE!AD191="","*",SP_NORTE!AD191)</f>
        <v>0.375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1253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1254</v>
      </c>
      <c r="D5" s="284"/>
      <c r="E5" s="284"/>
      <c r="F5" s="284"/>
      <c r="G5" s="284"/>
      <c r="H5" s="284"/>
      <c r="I5" s="284"/>
      <c r="J5" s="285"/>
      <c r="K5" s="286" t="s">
        <v>1255</v>
      </c>
      <c r="L5" s="287"/>
      <c r="M5" s="287"/>
      <c r="N5" s="287"/>
      <c r="O5" s="288" t="s">
        <v>1256</v>
      </c>
      <c r="P5" s="289"/>
    </row>
    <row r="6" spans="1:16" s="77" customFormat="1" ht="15" customHeight="1">
      <c r="A6" s="69" t="s">
        <v>1242</v>
      </c>
      <c r="B6" s="78" t="s">
        <v>1241</v>
      </c>
      <c r="C6" s="79" t="s">
        <v>770</v>
      </c>
      <c r="D6" s="80" t="s">
        <v>771</v>
      </c>
      <c r="E6" s="79" t="s">
        <v>1257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1258</v>
      </c>
      <c r="M6" s="83" t="s">
        <v>402</v>
      </c>
      <c r="N6" s="84" t="s">
        <v>765</v>
      </c>
      <c r="O6" s="160" t="s">
        <v>808</v>
      </c>
      <c r="P6" s="136" t="s">
        <v>1259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>
        <f>IF(SP_NORTE!B176="","*",SP_NORTE!B176)</f>
        <v>46092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>
        <f>IF(SP_NORTE!B177="","*",SP_NORTE!B177)</f>
        <v>46092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>
        <f>IF(SP_NORTE!B179="","*",SP_NORTE!B179)</f>
        <v>46092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>
        <f>IF(SP_NORTE!B182="","*",SP_NORTE!B182)</f>
        <v>46092</v>
      </c>
      <c r="B154" s="86" t="str">
        <f>IF(SP_NORTE!X182="","*",SP_NORTE!X182)</f>
        <v>Oportunidade</v>
      </c>
      <c r="C154" s="86" t="str">
        <f>IF(SP_NORTE!S182="","*",SP_NORTE!S182)</f>
        <v>SP NORTE</v>
      </c>
      <c r="D154" s="86" t="str">
        <f>IF(SP_NORTE!T182="","*",SP_NORTE!T182)</f>
        <v>ZEB-ZCZ</v>
      </c>
      <c r="E154" s="86" t="str">
        <f>IF(SP_NORTE!D182="","*",SP_NORTE!D182)</f>
        <v>PEDRO (TP-696)</v>
      </c>
      <c r="F154" s="86" t="str">
        <f>IF(SP_NORTE!H182="","*",SP_NORTE!H182)</f>
        <v>-</v>
      </c>
      <c r="G154" s="86" t="str">
        <f>IF(SP_NORTE!M182="","*",SP_NORTE!M182)</f>
        <v>ZGB-S</v>
      </c>
      <c r="H154" s="119">
        <f>IF(SP_NORTE!K182="","*",SP_NORTE!K182)</f>
        <v>209.5</v>
      </c>
      <c r="I154" s="116">
        <f>IF(SP_NORTE!O182="","*",SP_NORTE!O182)</f>
        <v>0.375</v>
      </c>
      <c r="J154" s="116">
        <f>IF(SP_NORTE!P182="","*",SP_NORTE!P182)</f>
        <v>6.25E-2</v>
      </c>
      <c r="K154" s="86" t="str">
        <f>IF(SP_NORTE!AK182="","*",SP_NORTE!AK182)</f>
        <v>-</v>
      </c>
      <c r="L154" s="86" t="str">
        <f>IF(SP_NORTE!AM182="","*",SP_NORTE!AM182)</f>
        <v>ZGB-S</v>
      </c>
      <c r="M154" s="86">
        <f>IF(SP_NORTE!AP182="","*",SP_NORTE!AP182)</f>
        <v>209.5</v>
      </c>
      <c r="N154" s="86" t="str">
        <f>IF(SP_NORTE!AM182="","*",SP_NORTE!AM182)</f>
        <v>ZGB-S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Extra</v>
      </c>
      <c r="C155" s="86" t="str">
        <f>IF(SP_NORTE!S183="","*",SP_NORTE!S183)</f>
        <v>SP NORTE</v>
      </c>
      <c r="D155" s="86" t="str">
        <f>IF(SP_NORTE!T183="","*",SP_NORTE!T183)</f>
        <v>ZEB-ZCZ</v>
      </c>
      <c r="E155" s="86" t="str">
        <f>IF(SP_NORTE!D183="","*",SP_NORTE!D183)</f>
        <v>MAIKSON (TF-666)</v>
      </c>
      <c r="F155" s="86" t="str">
        <f>IF(SP_NORTE!H183="","*",SP_NORTE!H183)</f>
        <v>-</v>
      </c>
      <c r="G155" s="86" t="str">
        <f>IF(SP_NORTE!M183="","*",SP_NORTE!M183)</f>
        <v>ZCT-ZUC</v>
      </c>
      <c r="H155" s="119">
        <f>IF(SP_NORTE!K183="","*",SP_NORTE!K183)</f>
        <v>162.83000000000001</v>
      </c>
      <c r="I155" s="116">
        <f>IF(SP_NORTE!O183="","*",SP_NORTE!O183)</f>
        <v>0.41666666666666669</v>
      </c>
      <c r="J155" s="116">
        <f>IF(SP_NORTE!P183="","*",SP_NORTE!P183)</f>
        <v>4.1666666666666664E-2</v>
      </c>
      <c r="K155" s="86" t="str">
        <f>IF(SP_NORTE!AK183="","*",SP_NORTE!AK183)</f>
        <v>-</v>
      </c>
      <c r="L155" s="86" t="str">
        <f>IF(SP_NORTE!AM183="","*",SP_NORTE!AM183)</f>
        <v>ZCT-ZUC</v>
      </c>
      <c r="M155" s="86">
        <f>IF(SP_NORTE!AP183="","*",SP_NORTE!AP183)</f>
        <v>162.83000000000001</v>
      </c>
      <c r="N155" s="86" t="str">
        <f>IF(SP_NORTE!AM183="","*",SP_NORTE!AM183)</f>
        <v>ZCT-ZUC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>
        <f>IF(SP_NORTE!B184="","*",SP_NORTE!B184)</f>
        <v>46092</v>
      </c>
      <c r="B156" s="86" t="str">
        <f>IF(SP_NORTE!X184="","*",SP_NORTE!X184)</f>
        <v>Oportunidade</v>
      </c>
      <c r="C156" s="86" t="str">
        <f>IF(SP_NORTE!S184="","*",SP_NORTE!S184)</f>
        <v>SP NORTE</v>
      </c>
      <c r="D156" s="86" t="str">
        <f>IF(SP_NORTE!T184="","*",SP_NORTE!T184)</f>
        <v>ZEB-ZCZ</v>
      </c>
      <c r="E156" s="86" t="str">
        <f>IF(SP_NORTE!D184="","*",SP_NORTE!D184)</f>
        <v>V88</v>
      </c>
      <c r="F156" s="86" t="str">
        <f>IF(SP_NORTE!H184="","*",SP_NORTE!H184)</f>
        <v>ZEH2</v>
      </c>
      <c r="G156" s="86" t="str">
        <f>IF(SP_NORTE!M184="","*",SP_NORTE!M184)</f>
        <v>ZCT</v>
      </c>
      <c r="H156" s="119">
        <f>IF(SP_NORTE!K184="","*",SP_NORTE!K184)</f>
        <v>157</v>
      </c>
      <c r="I156" s="116">
        <f>IF(SP_NORTE!O184="","*",SP_NORTE!O184)</f>
        <v>0.54166666666666663</v>
      </c>
      <c r="J156" s="116">
        <f>IF(SP_NORTE!P184="","*",SP_NORTE!P184)</f>
        <v>6.25E-2</v>
      </c>
      <c r="K156" s="86" t="str">
        <f>IF(SP_NORTE!AK184="","*",SP_NORTE!AK184)</f>
        <v>ZEH2</v>
      </c>
      <c r="L156" s="86" t="str">
        <f>IF(SP_NORTE!AM184="","*",SP_NORTE!AM184)</f>
        <v>ZCT</v>
      </c>
      <c r="M156" s="86">
        <f>IF(SP_NORTE!AP184="","*",SP_NORTE!AP184)</f>
        <v>157</v>
      </c>
      <c r="N156" s="86" t="str">
        <f>IF(SP_NORTE!AM184="","*",SP_NORTE!AM184)</f>
        <v>ZCT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>
        <f>IF(SP_NORTE!B186="","*",SP_NORTE!B186)</f>
        <v>46092</v>
      </c>
      <c r="B158" s="86" t="str">
        <f>IF(SP_NORTE!X186="","*",SP_NORTE!X186)</f>
        <v>Oportunidade</v>
      </c>
      <c r="C158" s="86" t="str">
        <f>IF(SP_NORTE!S186="","*",SP_NORTE!S186)</f>
        <v>SP NORTE</v>
      </c>
      <c r="D158" s="86" t="str">
        <f>IF(SP_NORTE!T186="","*",SP_NORTE!T186)</f>
        <v>ZCZ-ZTI</v>
      </c>
      <c r="E158" s="86" t="str">
        <f>IF(SP_NORTE!D186="","*",SP_NORTE!D186)</f>
        <v>ANTONIO (TF-681)</v>
      </c>
      <c r="F158" s="86" t="str">
        <f>IF(SP_NORTE!H186="","*",SP_NORTE!H186)</f>
        <v>-</v>
      </c>
      <c r="G158" s="86" t="str">
        <f>IF(SP_NORTE!M186="","*",SP_NORTE!M186)</f>
        <v>ZTN-ZLQ</v>
      </c>
      <c r="H158" s="119">
        <f>IF(SP_NORTE!K186="","*",SP_NORTE!K186)</f>
        <v>75</v>
      </c>
      <c r="I158" s="116">
        <f>IF(SP_NORTE!O186="","*",SP_NORTE!O186)</f>
        <v>0.375</v>
      </c>
      <c r="J158" s="116">
        <f>IF(SP_NORTE!P186="","*",SP_NORTE!P186)</f>
        <v>6.25E-2</v>
      </c>
      <c r="K158" s="86" t="str">
        <f>IF(SP_NORTE!AK186="","*",SP_NORTE!AK186)</f>
        <v>-</v>
      </c>
      <c r="L158" s="86" t="str">
        <f>IF(SP_NORTE!AM186="","*",SP_NORTE!AM186)</f>
        <v>ZTN-ZLQ</v>
      </c>
      <c r="M158" s="86">
        <f>IF(SP_NORTE!AP186="","*",SP_NORTE!AP186)</f>
        <v>75</v>
      </c>
      <c r="N158" s="86" t="str">
        <f>IF(SP_NORTE!AM186="","*",SP_NORTE!AM186)</f>
        <v>ZTN-ZLQ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>
        <f>IF(SP_NORTE!B188="","*",SP_NORTE!B188)</f>
        <v>46092</v>
      </c>
      <c r="B160" s="86" t="str">
        <f>IF(SP_NORTE!X188="","*",SP_NORTE!X188)</f>
        <v>Oportunidade</v>
      </c>
      <c r="C160" s="86" t="str">
        <f>IF(SP_NORTE!S188="","*",SP_NORTE!S188)</f>
        <v>SP NORTE</v>
      </c>
      <c r="D160" s="86" t="str">
        <f>IF(SP_NORTE!T188="","*",SP_NORTE!T188)</f>
        <v>ZCZ-ZTI</v>
      </c>
      <c r="E160" s="86" t="str">
        <f>IF(SP_NORTE!D188="","*",SP_NORTE!D188)</f>
        <v>WAGNER (TP-869)</v>
      </c>
      <c r="F160" s="86" t="str">
        <f>IF(SP_NORTE!H188="","*",SP_NORTE!H188)</f>
        <v>-</v>
      </c>
      <c r="G160" s="86" t="str">
        <f>IF(SP_NORTE!M188="","*",SP_NORTE!M188)</f>
        <v>ZDG</v>
      </c>
      <c r="H160" s="119">
        <f>IF(SP_NORTE!K188="","*",SP_NORTE!K188)</f>
        <v>52.19</v>
      </c>
      <c r="I160" s="116">
        <f>IF(SP_NORTE!O188="","*",SP_NORTE!O188)</f>
        <v>0.35416666666666669</v>
      </c>
      <c r="J160" s="116">
        <f>IF(SP_NORTE!P188="","*",SP_NORTE!P188)</f>
        <v>6.25E-2</v>
      </c>
      <c r="K160" s="86" t="str">
        <f>IF(SP_NORTE!AK188="","*",SP_NORTE!AK188)</f>
        <v>-</v>
      </c>
      <c r="L160" s="86" t="str">
        <f>IF(SP_NORTE!AM188="","*",SP_NORTE!AM188)</f>
        <v>ZDG</v>
      </c>
      <c r="M160" s="86">
        <f>IF(SP_NORTE!AP188="","*",SP_NORTE!AP188)</f>
        <v>52.19</v>
      </c>
      <c r="N160" s="86" t="str">
        <f>IF(SP_NORTE!AM188="","*",SP_NORTE!AM188)</f>
        <v>ZDG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>
        <f>IF(SP_NORTE!B189="","*",SP_NORTE!B189)</f>
        <v>46092</v>
      </c>
      <c r="B161" s="86" t="str">
        <f>IF(SP_NORTE!X189="","*",SP_NORTE!X189)</f>
        <v>Oportunidade</v>
      </c>
      <c r="C161" s="86" t="str">
        <f>IF(SP_NORTE!S189="","*",SP_NORTE!S189)</f>
        <v>SP NORTE</v>
      </c>
      <c r="D161" s="86" t="str">
        <f>IF(SP_NORTE!T189="","*",SP_NORTE!T189)</f>
        <v>ZCZ-ZTI</v>
      </c>
      <c r="E161" s="86" t="str">
        <f>IF(SP_NORTE!D189="","*",SP_NORTE!D189)</f>
        <v>V83</v>
      </c>
      <c r="F161" s="86" t="str">
        <f>IF(SP_NORTE!H189="","*",SP_NORTE!H189)</f>
        <v>ZMAPAT2</v>
      </c>
      <c r="G161" s="86" t="str">
        <f>IF(SP_NORTE!M189="","*",SP_NORTE!M189)</f>
        <v>ZTO-ZDZ</v>
      </c>
      <c r="H161" s="119">
        <f>IF(SP_NORTE!K189="","*",SP_NORTE!K189)</f>
        <v>15.3</v>
      </c>
      <c r="I161" s="116">
        <f>IF(SP_NORTE!O189="","*",SP_NORTE!O189)</f>
        <v>0.35416666666666669</v>
      </c>
      <c r="J161" s="116">
        <f>IF(SP_NORTE!P189="","*",SP_NORTE!P189)</f>
        <v>8.3333333333333329E-2</v>
      </c>
      <c r="K161" s="86" t="str">
        <f>IF(SP_NORTE!AK189="","*",SP_NORTE!AK189)</f>
        <v>ZMAPAT2</v>
      </c>
      <c r="L161" s="86" t="str">
        <f>IF(SP_NORTE!AM189="","*",SP_NORTE!AM189)</f>
        <v>ZTO-ZDZ</v>
      </c>
      <c r="M161" s="86">
        <f>IF(SP_NORTE!AP189="","*",SP_NORTE!AP189)</f>
        <v>15.3</v>
      </c>
      <c r="N161" s="86" t="str">
        <f>IF(SP_NORTE!AM189="","*",SP_NORTE!AM189)</f>
        <v>ZTO-ZDZ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>
        <f>IF(SP_NORTE!B190="","*",SP_NORTE!B190)</f>
        <v>46092</v>
      </c>
      <c r="B162" s="86" t="str">
        <f>IF(SP_NORTE!X190="","*",SP_NORTE!X190)</f>
        <v>Oportunidade</v>
      </c>
      <c r="C162" s="86" t="str">
        <f>IF(SP_NORTE!S190="","*",SP_NORTE!S190)</f>
        <v>SP NORTE</v>
      </c>
      <c r="D162" s="86" t="str">
        <f>IF(SP_NORTE!T190="","*",SP_NORTE!T190)</f>
        <v>ZCZ-ZTI</v>
      </c>
      <c r="E162" s="86" t="str">
        <f>IF(SP_NORTE!D190="","*",SP_NORTE!D190)</f>
        <v>W92</v>
      </c>
      <c r="F162" s="86" t="str">
        <f>IF(SP_NORTE!H190="","*",SP_NORTE!H190)</f>
        <v>ZTO</v>
      </c>
      <c r="G162" s="86" t="str">
        <f>IF(SP_NORTE!M190="","*",SP_NORTE!M190)</f>
        <v>ZTO-ZTN</v>
      </c>
      <c r="H162" s="119">
        <f>IF(SP_NORTE!K190="","*",SP_NORTE!K190)</f>
        <v>6</v>
      </c>
      <c r="I162" s="116">
        <f>IF(SP_NORTE!O190="","*",SP_NORTE!O190)</f>
        <v>0.54166666666666663</v>
      </c>
      <c r="J162" s="116">
        <f>IF(SP_NORTE!P190="","*",SP_NORTE!P190)</f>
        <v>4.1666666666666664E-2</v>
      </c>
      <c r="K162" s="86" t="str">
        <f>IF(SP_NORTE!AK190="","*",SP_NORTE!AK190)</f>
        <v>ZTO</v>
      </c>
      <c r="L162" s="86" t="str">
        <f>IF(SP_NORTE!AM190="","*",SP_NORTE!AM190)</f>
        <v>ZTO-ZTN</v>
      </c>
      <c r="M162" s="86">
        <f>IF(SP_NORTE!AP190="","*",SP_NORTE!AP190)</f>
        <v>6</v>
      </c>
      <c r="N162" s="86" t="str">
        <f>IF(SP_NORTE!AM190="","*",SP_NORTE!AM190)</f>
        <v>ZTO-ZTN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>
        <f>IF(SP_NORTE!B191="","*",SP_NORTE!B191)</f>
        <v>46092</v>
      </c>
      <c r="B163" s="86" t="str">
        <f>IF(SP_NORTE!X191="","*",SP_NORTE!X191)</f>
        <v>Oportunidade</v>
      </c>
      <c r="C163" s="86" t="str">
        <f>IF(SP_NORTE!S191="","*",SP_NORTE!S191)</f>
        <v>SP NORTE</v>
      </c>
      <c r="D163" s="86" t="str">
        <f>IF(SP_NORTE!T191="","*",SP_NORTE!T191)</f>
        <v>ZRX-ZTI</v>
      </c>
      <c r="E163" s="86" t="str">
        <f>IF(SP_NORTE!D191="","*",SP_NORTE!D191)</f>
        <v>W75</v>
      </c>
      <c r="F163" s="86" t="str">
        <f>IF(SP_NORTE!H191="","*",SP_NORTE!H191)</f>
        <v>ZRX</v>
      </c>
      <c r="G163" s="86" t="str">
        <f>IF(SP_NORTE!M191="","*",SP_NORTE!M191)</f>
        <v>ZRQ-ZMA</v>
      </c>
      <c r="H163" s="119">
        <f>IF(SP_NORTE!K191="","*",SP_NORTE!K191)</f>
        <v>136</v>
      </c>
      <c r="I163" s="116">
        <f>IF(SP_NORTE!O191="","*",SP_NORTE!O191)</f>
        <v>0.41666666666666669</v>
      </c>
      <c r="J163" s="116">
        <f>IF(SP_NORTE!P191="","*",SP_NORTE!P191)</f>
        <v>4.1666666666666664E-2</v>
      </c>
      <c r="K163" s="86" t="str">
        <f>IF(SP_NORTE!AK191="","*",SP_NORTE!AK191)</f>
        <v>ZRX</v>
      </c>
      <c r="L163" s="86" t="str">
        <f>IF(SP_NORTE!AM191="","*",SP_NORTE!AM191)</f>
        <v>ZRQ-ZMA</v>
      </c>
      <c r="M163" s="86">
        <f>IF(SP_NORTE!AP191="","*",SP_NORTE!AP191)</f>
        <v>136</v>
      </c>
      <c r="N163" s="86" t="str">
        <f>IF(SP_NORTE!AM191="","*",SP_NORTE!AM191)</f>
        <v>ZRQ-ZMA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1260</v>
      </c>
      <c r="C3" s="205" t="s">
        <v>1261</v>
      </c>
      <c r="D3" s="205" t="s">
        <v>1262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1263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1264</v>
      </c>
      <c r="E3" s="167" t="s">
        <v>1265</v>
      </c>
      <c r="F3" s="167" t="s">
        <v>1266</v>
      </c>
      <c r="G3" s="167" t="s">
        <v>1267</v>
      </c>
      <c r="H3" s="167" t="s">
        <v>1268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1269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1270</v>
      </c>
      <c r="C4" s="164" t="s">
        <v>1271</v>
      </c>
      <c r="D4" s="164" t="s">
        <v>1272</v>
      </c>
      <c r="E4" s="164" t="s">
        <v>1273</v>
      </c>
      <c r="F4" s="164" t="s">
        <v>4</v>
      </c>
      <c r="G4" s="164" t="s">
        <v>1274</v>
      </c>
    </row>
    <row r="5" spans="2:7">
      <c r="B5" s="165" t="s">
        <v>1275</v>
      </c>
      <c r="C5" s="165">
        <v>257068</v>
      </c>
      <c r="D5" s="165" t="s">
        <v>1276</v>
      </c>
      <c r="E5" s="165" t="s">
        <v>1277</v>
      </c>
      <c r="F5" s="165" t="s">
        <v>1277</v>
      </c>
      <c r="G5" s="166">
        <v>46296</v>
      </c>
    </row>
    <row r="6" spans="2:7">
      <c r="B6" s="165" t="s">
        <v>1278</v>
      </c>
      <c r="C6" s="165" t="s">
        <v>384</v>
      </c>
      <c r="D6" s="165" t="s">
        <v>384</v>
      </c>
      <c r="E6" s="165" t="s">
        <v>384</v>
      </c>
      <c r="F6" s="165" t="s">
        <v>1279</v>
      </c>
      <c r="G6" s="166" t="s">
        <v>384</v>
      </c>
    </row>
    <row r="7" spans="2:7">
      <c r="B7" s="165" t="s">
        <v>1280</v>
      </c>
      <c r="C7" s="165">
        <v>257472</v>
      </c>
      <c r="D7" s="165" t="s">
        <v>1281</v>
      </c>
      <c r="E7" s="165" t="s">
        <v>1282</v>
      </c>
      <c r="F7" s="165" t="s">
        <v>1282</v>
      </c>
      <c r="G7" s="166">
        <v>45992</v>
      </c>
    </row>
    <row r="8" spans="2:7">
      <c r="B8" s="165" t="s">
        <v>1283</v>
      </c>
      <c r="C8" s="165">
        <v>260307</v>
      </c>
      <c r="D8" s="165" t="s">
        <v>1284</v>
      </c>
      <c r="E8" s="165" t="s">
        <v>1285</v>
      </c>
      <c r="F8" s="165" t="s">
        <v>1282</v>
      </c>
      <c r="G8" s="166">
        <v>46082</v>
      </c>
    </row>
    <row r="9" spans="2:7">
      <c r="B9" s="165" t="s">
        <v>1286</v>
      </c>
      <c r="C9" s="165">
        <v>333033</v>
      </c>
      <c r="D9" s="165" t="s">
        <v>1287</v>
      </c>
      <c r="E9" s="165" t="s">
        <v>1279</v>
      </c>
      <c r="F9" s="165" t="s">
        <v>1288</v>
      </c>
      <c r="G9" s="165" t="s">
        <v>384</v>
      </c>
    </row>
    <row r="10" spans="2:7">
      <c r="B10" s="165" t="s">
        <v>1289</v>
      </c>
      <c r="C10" s="165">
        <v>263576</v>
      </c>
      <c r="D10" s="165"/>
      <c r="E10" s="165" t="s">
        <v>1279</v>
      </c>
      <c r="F10" s="165" t="s">
        <v>1288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1290</v>
      </c>
      <c r="C1" s="25" t="s">
        <v>831</v>
      </c>
      <c r="E1" s="25" t="s">
        <v>1253</v>
      </c>
      <c r="G1" s="25" t="s">
        <v>1291</v>
      </c>
      <c r="H1" s="27"/>
      <c r="I1" s="25" t="s">
        <v>1292</v>
      </c>
      <c r="J1" s="27"/>
      <c r="K1" s="25" t="s">
        <v>1293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1294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1295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1296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1297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1298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1299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1300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1301</v>
      </c>
      <c r="D13" s="4" t="s">
        <v>964</v>
      </c>
      <c r="E13" s="4" t="s">
        <v>1302</v>
      </c>
      <c r="F13" s="4" t="s">
        <v>1303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1304</v>
      </c>
      <c r="N13" s="4" t="s">
        <v>1305</v>
      </c>
      <c r="O13" s="4" t="s">
        <v>1306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1307</v>
      </c>
      <c r="U13" s="4" t="s">
        <v>1308</v>
      </c>
      <c r="V13" s="32" t="s">
        <v>1309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1310</v>
      </c>
      <c r="C14" s="34" t="s">
        <v>1311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1312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1308</v>
      </c>
      <c r="V14" s="35" t="s">
        <v>1309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1313</v>
      </c>
      <c r="B15" s="34" t="s">
        <v>1028</v>
      </c>
      <c r="C15" s="34" t="str">
        <f>""</f>
        <v/>
      </c>
      <c r="D15" s="34"/>
      <c r="E15" s="34"/>
      <c r="F15" s="34"/>
      <c r="G15" s="34" t="s">
        <v>1314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1243</v>
      </c>
      <c r="T15" s="34" t="s">
        <v>1243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1315</v>
      </c>
      <c r="L16" s="34"/>
      <c r="M16" s="34"/>
      <c r="N16" s="34"/>
      <c r="O16" s="34"/>
      <c r="P16" s="34"/>
      <c r="Q16" s="34"/>
      <c r="R16" s="34" t="s">
        <v>1316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1317</v>
      </c>
      <c r="B28" s="30" t="s">
        <v>1318</v>
      </c>
      <c r="C28" s="30" t="s">
        <v>1319</v>
      </c>
      <c r="D28" s="30" t="s">
        <v>1320</v>
      </c>
      <c r="E28" s="30" t="s">
        <v>1321</v>
      </c>
      <c r="F28" s="30" t="s">
        <v>1322</v>
      </c>
      <c r="G28" s="30" t="s">
        <v>1323</v>
      </c>
      <c r="H28" s="30" t="s">
        <v>1324</v>
      </c>
      <c r="I28" s="30" t="s">
        <v>1325</v>
      </c>
      <c r="J28" s="30" t="s">
        <v>1326</v>
      </c>
      <c r="K28" s="30" t="s">
        <v>1327</v>
      </c>
      <c r="L28" s="30" t="s">
        <v>1328</v>
      </c>
      <c r="M28" s="30" t="s">
        <v>1329</v>
      </c>
      <c r="N28" s="30" t="s">
        <v>1330</v>
      </c>
      <c r="O28" s="30" t="s">
        <v>1331</v>
      </c>
      <c r="P28" s="30" t="s">
        <v>1332</v>
      </c>
      <c r="Q28" s="30" t="s">
        <v>1333</v>
      </c>
      <c r="R28" s="30" t="s">
        <v>1334</v>
      </c>
      <c r="S28" s="30" t="s">
        <v>1335</v>
      </c>
      <c r="T28" s="30" t="s">
        <v>1336</v>
      </c>
      <c r="U28" s="30" t="s">
        <v>1337</v>
      </c>
      <c r="V28" s="30" t="s">
        <v>1338</v>
      </c>
      <c r="W28" s="30" t="s">
        <v>1339</v>
      </c>
      <c r="X28" s="30" t="s">
        <v>1340</v>
      </c>
      <c r="Y28" s="30" t="s">
        <v>1341</v>
      </c>
      <c r="Z28" s="30" t="s">
        <v>1342</v>
      </c>
      <c r="AA28" s="30" t="s">
        <v>1343</v>
      </c>
      <c r="AB28" s="30" t="s">
        <v>1344</v>
      </c>
      <c r="AC28" s="30" t="s">
        <v>1345</v>
      </c>
      <c r="AD28" s="30" t="s">
        <v>1346</v>
      </c>
      <c r="AE28" s="30" t="s">
        <v>1347</v>
      </c>
      <c r="AF28" s="30" t="s">
        <v>1348</v>
      </c>
      <c r="AG28" s="30" t="s">
        <v>1349</v>
      </c>
      <c r="AH28" s="30" t="s">
        <v>1350</v>
      </c>
      <c r="AI28" s="30" t="s">
        <v>1351</v>
      </c>
      <c r="AJ28" s="30" t="s">
        <v>1352</v>
      </c>
      <c r="AK28" s="30" t="s">
        <v>1353</v>
      </c>
      <c r="AL28" s="30" t="s">
        <v>1354</v>
      </c>
      <c r="AM28" s="30" t="s">
        <v>1355</v>
      </c>
      <c r="AN28" s="36" t="s">
        <v>1356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1357</v>
      </c>
      <c r="C29" s="34" t="s">
        <v>1358</v>
      </c>
      <c r="D29" s="34" t="s">
        <v>1007</v>
      </c>
      <c r="E29" s="34" t="s">
        <v>1028</v>
      </c>
      <c r="F29" s="34" t="s">
        <v>1359</v>
      </c>
      <c r="G29" s="34" t="s">
        <v>966</v>
      </c>
      <c r="H29" s="34" t="s">
        <v>1360</v>
      </c>
      <c r="I29" s="34" t="s">
        <v>880</v>
      </c>
      <c r="J29" s="34" t="s">
        <v>1008</v>
      </c>
      <c r="K29" s="34" t="s">
        <v>1008</v>
      </c>
      <c r="L29" s="34" t="s">
        <v>1361</v>
      </c>
      <c r="M29" s="34" t="s">
        <v>931</v>
      </c>
      <c r="N29" s="34" t="s">
        <v>1362</v>
      </c>
      <c r="O29" s="34" t="s">
        <v>1363</v>
      </c>
      <c r="P29" s="34" t="s">
        <v>1364</v>
      </c>
      <c r="Q29" s="34" t="s">
        <v>1365</v>
      </c>
      <c r="R29" s="34" t="s">
        <v>1366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1367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1368</v>
      </c>
      <c r="AE29" s="34" t="s">
        <v>996</v>
      </c>
      <c r="AF29" s="34" t="s">
        <v>1067</v>
      </c>
      <c r="AG29" s="34" t="s">
        <v>1316</v>
      </c>
      <c r="AH29" s="34" t="s">
        <v>1369</v>
      </c>
      <c r="AI29" s="34" t="s">
        <v>1370</v>
      </c>
      <c r="AJ29" s="34" t="s">
        <v>1008</v>
      </c>
      <c r="AK29" s="34" t="s">
        <v>1370</v>
      </c>
      <c r="AL29" s="34" t="s">
        <v>1008</v>
      </c>
      <c r="AM29" s="34" t="s">
        <v>1308</v>
      </c>
      <c r="AN29" s="35" t="s">
        <v>1309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1314</v>
      </c>
      <c r="E30" s="34"/>
      <c r="F30" s="34" t="s">
        <v>1371</v>
      </c>
      <c r="G30" s="34" t="s">
        <v>1372</v>
      </c>
      <c r="H30" s="34" t="s">
        <v>1373</v>
      </c>
      <c r="I30" s="34" t="s">
        <v>1374</v>
      </c>
      <c r="J30" s="34"/>
      <c r="K30" s="34"/>
      <c r="L30" s="34" t="s">
        <v>1375</v>
      </c>
      <c r="M30" s="34" t="s">
        <v>874</v>
      </c>
      <c r="N30" s="34" t="s">
        <v>880</v>
      </c>
      <c r="O30" s="34" t="s">
        <v>946</v>
      </c>
      <c r="P30" s="34" t="s">
        <v>1376</v>
      </c>
      <c r="Q30" s="34" t="s">
        <v>856</v>
      </c>
      <c r="R30" s="34"/>
      <c r="S30" s="34" t="s">
        <v>1365</v>
      </c>
      <c r="T30" s="34" t="s">
        <v>1377</v>
      </c>
      <c r="U30" s="34" t="s">
        <v>880</v>
      </c>
      <c r="V30" s="34" t="s">
        <v>1377</v>
      </c>
      <c r="W30" s="34" t="s">
        <v>880</v>
      </c>
      <c r="X30" s="34" t="s">
        <v>1377</v>
      </c>
      <c r="Y30" s="34" t="s">
        <v>880</v>
      </c>
      <c r="Z30" s="34" t="s">
        <v>1377</v>
      </c>
      <c r="AA30" s="34" t="s">
        <v>880</v>
      </c>
      <c r="AB30" s="34"/>
      <c r="AC30" s="34"/>
      <c r="AD30" s="34"/>
      <c r="AE30" s="34" t="s">
        <v>1378</v>
      </c>
      <c r="AF30" s="34"/>
      <c r="AG30" s="34"/>
      <c r="AH30" s="34"/>
      <c r="AI30" s="34" t="s">
        <v>1194</v>
      </c>
      <c r="AJ30" s="34" t="s">
        <v>1379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1380</v>
      </c>
      <c r="E31" s="34"/>
      <c r="F31" s="34"/>
      <c r="G31" s="34"/>
      <c r="H31" s="34"/>
      <c r="I31" s="34"/>
      <c r="J31" s="34"/>
      <c r="K31" s="34"/>
      <c r="L31" s="34" t="s">
        <v>1381</v>
      </c>
      <c r="M31" s="34" t="s">
        <v>1382</v>
      </c>
      <c r="N31" s="34" t="s">
        <v>923</v>
      </c>
      <c r="O31" s="34" t="s">
        <v>1383</v>
      </c>
      <c r="P31" s="34" t="s">
        <v>912</v>
      </c>
      <c r="Q31" s="34" t="s">
        <v>1384</v>
      </c>
      <c r="R31" s="34"/>
      <c r="S31" s="34" t="s">
        <v>856</v>
      </c>
      <c r="T31" s="34"/>
      <c r="U31" s="34" t="s">
        <v>1385</v>
      </c>
      <c r="V31" s="34"/>
      <c r="W31" s="34" t="s">
        <v>1385</v>
      </c>
      <c r="X31" s="34"/>
      <c r="Y31" s="34" t="s">
        <v>1385</v>
      </c>
      <c r="Z31" s="34"/>
      <c r="AA31" s="34" t="s">
        <v>1385</v>
      </c>
      <c r="AB31" s="34"/>
      <c r="AC31" s="34"/>
      <c r="AD31" s="34"/>
      <c r="AE31" s="34" t="s">
        <v>1386</v>
      </c>
      <c r="AF31" s="34"/>
      <c r="AG31" s="34"/>
      <c r="AH31" s="34"/>
      <c r="AI31" s="34" t="s">
        <v>1387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1388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1389</v>
      </c>
      <c r="R32" s="34"/>
      <c r="S32" s="34" t="s">
        <v>1384</v>
      </c>
      <c r="T32" s="34"/>
      <c r="U32" s="34" t="s">
        <v>1390</v>
      </c>
      <c r="V32" s="34"/>
      <c r="W32" s="34" t="s">
        <v>1390</v>
      </c>
      <c r="X32" s="34"/>
      <c r="Y32" s="34" t="s">
        <v>1390</v>
      </c>
      <c r="Z32" s="34"/>
      <c r="AA32" s="34" t="s">
        <v>1390</v>
      </c>
      <c r="AB32" s="34"/>
      <c r="AC32" s="34"/>
      <c r="AD32" s="34"/>
      <c r="AE32" s="34"/>
      <c r="AF32" s="34"/>
      <c r="AG32" s="34"/>
      <c r="AH32" s="34"/>
      <c r="AI32" s="34" t="s">
        <v>1381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1391</v>
      </c>
      <c r="E33" s="34"/>
      <c r="F33" s="34"/>
      <c r="G33" s="34"/>
      <c r="H33" s="34"/>
      <c r="I33" s="34"/>
      <c r="J33" s="34"/>
      <c r="K33" s="34"/>
      <c r="L33" s="34" t="s">
        <v>1392</v>
      </c>
      <c r="M33" s="34"/>
      <c r="N33" s="34"/>
      <c r="O33" s="34"/>
      <c r="P33" s="34"/>
      <c r="Q33" s="34" t="s">
        <v>925</v>
      </c>
      <c r="R33" s="34"/>
      <c r="S33" s="34" t="s">
        <v>1389</v>
      </c>
      <c r="T33" s="34"/>
      <c r="U33" s="34" t="s">
        <v>1393</v>
      </c>
      <c r="V33" s="34"/>
      <c r="W33" s="34" t="s">
        <v>1393</v>
      </c>
      <c r="X33" s="34"/>
      <c r="Y33" s="34" t="s">
        <v>1393</v>
      </c>
      <c r="Z33" s="34"/>
      <c r="AA33" s="34" t="s">
        <v>1393</v>
      </c>
      <c r="AB33" s="34"/>
      <c r="AC33" s="34"/>
      <c r="AD33" s="34"/>
      <c r="AE33" s="34"/>
      <c r="AF33" s="34"/>
      <c r="AG33" s="34"/>
      <c r="AH33" s="34"/>
      <c r="AI33" s="34" t="s">
        <v>1392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1394</v>
      </c>
      <c r="M34" s="34"/>
      <c r="N34" s="34"/>
      <c r="O34" s="34"/>
      <c r="P34" s="34"/>
      <c r="Q34" s="34" t="s">
        <v>1395</v>
      </c>
      <c r="R34" s="34"/>
      <c r="S34" s="34" t="s">
        <v>925</v>
      </c>
      <c r="T34" s="34"/>
      <c r="U34" s="34" t="s">
        <v>1396</v>
      </c>
      <c r="V34" s="34"/>
      <c r="W34" s="34" t="s">
        <v>1396</v>
      </c>
      <c r="X34" s="34"/>
      <c r="Y34" s="34" t="s">
        <v>1396</v>
      </c>
      <c r="Z34" s="34"/>
      <c r="AA34" s="34" t="s">
        <v>1396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1397</v>
      </c>
      <c r="M35" s="34"/>
      <c r="N35" s="34"/>
      <c r="O35" s="34"/>
      <c r="P35" s="34"/>
      <c r="Q35" s="34" t="s">
        <v>1398</v>
      </c>
      <c r="R35" s="34"/>
      <c r="S35" s="34" t="s">
        <v>1395</v>
      </c>
      <c r="T35" s="34"/>
      <c r="U35" s="34" t="s">
        <v>1399</v>
      </c>
      <c r="V35" s="34"/>
      <c r="W35" s="34" t="s">
        <v>1399</v>
      </c>
      <c r="X35" s="34"/>
      <c r="Y35" s="34" t="s">
        <v>1399</v>
      </c>
      <c r="Z35" s="34"/>
      <c r="AA35" s="34" t="s">
        <v>1399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1398</v>
      </c>
      <c r="T36" s="34"/>
      <c r="U36" s="34" t="s">
        <v>1400</v>
      </c>
      <c r="V36" s="34"/>
      <c r="W36" s="34" t="s">
        <v>1400</v>
      </c>
      <c r="X36" s="34"/>
      <c r="Y36" s="34" t="s">
        <v>1400</v>
      </c>
      <c r="Z36" s="34"/>
      <c r="AA36" s="34" t="s">
        <v>1400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1401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1402</v>
      </c>
      <c r="R38" s="34"/>
      <c r="S38" s="34" t="s">
        <v>1401</v>
      </c>
      <c r="T38" s="34"/>
      <c r="U38" s="34" t="s">
        <v>1403</v>
      </c>
      <c r="V38" s="34"/>
      <c r="W38" s="34" t="s">
        <v>1403</v>
      </c>
      <c r="X38" s="34"/>
      <c r="Y38" s="34" t="s">
        <v>1403</v>
      </c>
      <c r="Z38" s="34"/>
      <c r="AA38" s="34" t="s">
        <v>1403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1404</v>
      </c>
      <c r="R39" s="37"/>
      <c r="S39" s="37" t="s">
        <v>1402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1405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2026-03-11T03:29:16Z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