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71" documentId="8_{B6337239-1A00-434D-AAD0-422EA1FEB5AE}" xr6:coauthVersionLast="47" xr6:coauthVersionMax="47" xr10:uidLastSave="{B99AB51D-FCAB-4696-9501-878E705200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4" i="1" l="1" a="1"/>
  <c r="H514" i="1" s="1"/>
  <c r="H508" i="1" a="1"/>
  <c r="H508" i="1" s="1"/>
  <c r="H507" i="1" a="1"/>
  <c r="H507" i="1" s="1"/>
  <c r="N555" i="1" a="1"/>
  <c r="N555" i="1" s="1"/>
  <c r="M555" i="1" a="1"/>
  <c r="M555" i="1" s="1"/>
  <c r="N554" i="1" a="1"/>
  <c r="N554" i="1" s="1"/>
  <c r="M554" i="1" a="1"/>
  <c r="M554" i="1" s="1"/>
  <c r="N553" i="1" a="1"/>
  <c r="N553" i="1" s="1"/>
  <c r="M553" i="1" a="1"/>
  <c r="M553" i="1" s="1"/>
  <c r="N552" i="1" a="1"/>
  <c r="N552" i="1" s="1"/>
  <c r="M552" i="1" a="1"/>
  <c r="M552" i="1" s="1"/>
  <c r="N551" i="1" a="1"/>
  <c r="N551" i="1" s="1"/>
  <c r="M551" i="1" a="1"/>
  <c r="M551" i="1" s="1"/>
  <c r="N550" i="1" a="1"/>
  <c r="N550" i="1" s="1"/>
  <c r="M550" i="1" a="1"/>
  <c r="M550" i="1" s="1"/>
  <c r="N549" i="1" a="1"/>
  <c r="N549" i="1" s="1"/>
  <c r="M549" i="1" a="1"/>
  <c r="M549" i="1" s="1"/>
  <c r="N548" i="1" a="1"/>
  <c r="N548" i="1" s="1"/>
  <c r="M548" i="1" a="1"/>
  <c r="M548" i="1" s="1"/>
  <c r="N547" i="1" a="1"/>
  <c r="N547" i="1" s="1"/>
  <c r="M547" i="1" a="1"/>
  <c r="M547" i="1" s="1"/>
  <c r="N546" i="1" a="1"/>
  <c r="N546" i="1" s="1"/>
  <c r="M546" i="1" a="1"/>
  <c r="M546" i="1" s="1"/>
  <c r="N545" i="1" a="1"/>
  <c r="N545" i="1" s="1"/>
  <c r="M545" i="1" a="1"/>
  <c r="M545" i="1" s="1"/>
  <c r="N544" i="1" a="1"/>
  <c r="N544" i="1" s="1"/>
  <c r="M544" i="1" a="1"/>
  <c r="M544" i="1" s="1"/>
  <c r="N543" i="1" a="1"/>
  <c r="N543" i="1" s="1"/>
  <c r="M543" i="1" a="1"/>
  <c r="M543" i="1" s="1"/>
  <c r="N542" i="1" a="1"/>
  <c r="N542" i="1" s="1"/>
  <c r="M542" i="1" a="1"/>
  <c r="M542" i="1" s="1"/>
  <c r="N541" i="1" a="1"/>
  <c r="N541" i="1" s="1"/>
  <c r="M541" i="1" a="1"/>
  <c r="M541" i="1" s="1"/>
  <c r="N540" i="1" a="1"/>
  <c r="N540" i="1" s="1"/>
  <c r="M540" i="1" a="1"/>
  <c r="M540" i="1" s="1"/>
  <c r="N539" i="1" a="1"/>
  <c r="N539" i="1" s="1"/>
  <c r="M539" i="1" a="1"/>
  <c r="M539" i="1" s="1"/>
  <c r="N538" i="1" a="1"/>
  <c r="N538" i="1" s="1"/>
  <c r="M538" i="1" a="1"/>
  <c r="M538" i="1" s="1"/>
  <c r="N537" i="1" a="1"/>
  <c r="N537" i="1" s="1"/>
  <c r="M537" i="1" a="1"/>
  <c r="M537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2" i="1" a="1"/>
  <c r="N532" i="1" s="1"/>
  <c r="M532" i="1" a="1"/>
  <c r="M532" i="1" s="1"/>
  <c r="N531" i="1" a="1"/>
  <c r="N531" i="1" s="1"/>
  <c r="M531" i="1" a="1"/>
  <c r="M531" i="1" s="1"/>
  <c r="N530" i="1" a="1"/>
  <c r="N530" i="1" s="1"/>
  <c r="M530" i="1" a="1"/>
  <c r="M530" i="1" s="1"/>
  <c r="N529" i="1" a="1"/>
  <c r="N529" i="1" s="1"/>
  <c r="M529" i="1" a="1"/>
  <c r="M529" i="1" s="1"/>
  <c r="N528" i="1" a="1"/>
  <c r="N528" i="1" s="1"/>
  <c r="M528" i="1" a="1"/>
  <c r="M528" i="1" s="1"/>
  <c r="N527" i="1" a="1"/>
  <c r="N527" i="1" s="1"/>
  <c r="M527" i="1" a="1"/>
  <c r="M527" i="1" s="1"/>
  <c r="N526" i="1" a="1"/>
  <c r="N526" i="1" s="1"/>
  <c r="M526" i="1" a="1"/>
  <c r="M526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2" i="1" a="1"/>
  <c r="N522" i="1" s="1"/>
  <c r="M522" i="1" a="1"/>
  <c r="M522" i="1" s="1"/>
  <c r="N521" i="1" a="1"/>
  <c r="N521" i="1" s="1"/>
  <c r="M521" i="1" a="1"/>
  <c r="M521" i="1" s="1"/>
  <c r="N520" i="1" a="1"/>
  <c r="N520" i="1" s="1"/>
  <c r="M520" i="1" a="1"/>
  <c r="M520" i="1" s="1"/>
  <c r="N519" i="1" a="1"/>
  <c r="N519" i="1" s="1"/>
  <c r="M519" i="1" a="1"/>
  <c r="M519" i="1" s="1"/>
  <c r="N518" i="1" a="1"/>
  <c r="N518" i="1" s="1"/>
  <c r="M518" i="1" a="1"/>
  <c r="M518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14" i="1" a="1"/>
  <c r="N514" i="1" s="1"/>
  <c r="M514" i="1" a="1"/>
  <c r="M514" i="1" s="1"/>
  <c r="N513" i="1" a="1"/>
  <c r="N513" i="1" s="1"/>
  <c r="M513" i="1" a="1"/>
  <c r="M513" i="1" s="1"/>
  <c r="N511" i="1" a="1"/>
  <c r="N511" i="1" s="1"/>
  <c r="M511" i="1" a="1"/>
  <c r="M511" i="1" s="1"/>
  <c r="N510" i="1" a="1"/>
  <c r="N510" i="1" s="1"/>
  <c r="M510" i="1" a="1"/>
  <c r="M510" i="1" s="1"/>
  <c r="N509" i="1" a="1"/>
  <c r="N509" i="1" s="1"/>
  <c r="M509" i="1" a="1"/>
  <c r="M509" i="1" s="1"/>
  <c r="N508" i="1" a="1"/>
  <c r="N508" i="1" s="1"/>
  <c r="M508" i="1" a="1"/>
  <c r="M508" i="1" s="1"/>
  <c r="N507" i="1" a="1"/>
  <c r="N507" i="1" s="1"/>
  <c r="M507" i="1" a="1"/>
  <c r="M507" i="1" s="1"/>
  <c r="N506" i="1" a="1"/>
  <c r="N506" i="1" s="1"/>
  <c r="M506" i="1" a="1"/>
  <c r="M506" i="1" s="1"/>
  <c r="N505" i="1" a="1"/>
  <c r="N505" i="1" s="1"/>
  <c r="M505" i="1" a="1"/>
  <c r="M505" i="1" s="1"/>
  <c r="N504" i="1" a="1"/>
  <c r="N504" i="1" s="1"/>
  <c r="M504" i="1" a="1"/>
  <c r="M504" i="1" s="1"/>
  <c r="N503" i="1" a="1"/>
  <c r="N503" i="1" s="1"/>
  <c r="M503" i="1" a="1"/>
  <c r="M503" i="1" s="1"/>
  <c r="N502" i="1" a="1"/>
  <c r="N502" i="1" s="1"/>
  <c r="M502" i="1" a="1"/>
  <c r="M502" i="1" s="1"/>
  <c r="N501" i="1" a="1"/>
  <c r="N501" i="1" s="1"/>
  <c r="M501" i="1" a="1"/>
  <c r="M501" i="1" s="1"/>
  <c r="M500" i="1" a="1"/>
  <c r="M500" i="1" s="1"/>
  <c r="N498" i="1" a="1"/>
  <c r="N498" i="1" s="1"/>
  <c r="M498" i="1" a="1"/>
  <c r="M498" i="1" s="1"/>
  <c r="N497" i="1" a="1"/>
  <c r="N497" i="1" s="1"/>
  <c r="M497" i="1" a="1"/>
  <c r="M497" i="1" s="1"/>
  <c r="N496" i="1" a="1"/>
  <c r="N496" i="1" s="1"/>
  <c r="M496" i="1" a="1"/>
  <c r="M496" i="1" s="1"/>
  <c r="N495" i="1" a="1"/>
  <c r="N495" i="1" s="1"/>
  <c r="M495" i="1" a="1"/>
  <c r="M495" i="1" s="1"/>
  <c r="N494" i="1" a="1"/>
  <c r="N494" i="1" s="1"/>
  <c r="M494" i="1" a="1"/>
  <c r="M494" i="1" s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3" i="1" a="1"/>
  <c r="N493" i="1" s="1"/>
  <c r="M493" i="1" a="1"/>
  <c r="M493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S489" i="12" s="1"/>
  <c r="U491" i="1"/>
  <c r="AI491" i="1"/>
  <c r="BB491" i="1" s="1"/>
  <c r="AK491" i="1"/>
  <c r="AL491" i="1"/>
  <c r="AO491" i="1"/>
  <c r="AP491" i="1"/>
  <c r="AQ491" i="1"/>
  <c r="AY491" i="1"/>
  <c r="BR491" i="1" s="1"/>
  <c r="BF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BR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AM513" i="1"/>
  <c r="AN513" i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14" i="1" l="1"/>
  <c r="AJ516" i="1"/>
  <c r="AJ515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5" i="1"/>
  <c r="AJ494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<sst xmlns="http://schemas.openxmlformats.org/spreadsheetml/2006/main" count="11000" uniqueCount="1685">
  <si>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</si>
  <si>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</si>
  <si>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</si>
  <si>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</si>
  <si>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</si>
  <si>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</si>
  <si>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</si>
  <si>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</si>
  <si>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</si>
  <si>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</si>
  <si>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</si>
  <si>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</si>
  <si>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</si>
  <si>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</si>
  <si>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</si>
  <si>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</si>
  <si>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</si>
  <si>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</si>
  <si>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</si>
  <si>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</si>
  <si>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</si>
  <si>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</si>
  <si>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</si>
  <si>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</si>
  <si>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</si>
  <si>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</si>
  <si>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</si>
  <si>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</si>
  <si>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</si>
  <si>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</si>
  <si>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</si>
  <si>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</si>
  <si>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</si>
  <si>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</si>
  <si>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</si>
  <si>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</si>
  <si>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</si>
  <si>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</si>
  <si>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</si>
  <si>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</si>
  <si>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</si>
  <si>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</si>
  <si>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</si>
  <si>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</si>
  <si>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</si>
  <si>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</si>
  <si>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</si>
  <si>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</si>
  <si>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</si>
  <si>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</si>
  <si>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</si>
  <si>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</si>
  <si>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</si>
  <si>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</si>
  <si>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</si>
  <si>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</si>
  <si>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</si>
  <si>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</si>
  <si>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</si>
  <si>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</si>
  <si>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</si>
  <si>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</si>
  <si>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</si>
  <si>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</si>
  <si>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</si>
  <si>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</si>
  <si>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</si>
  <si>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</si>
  <si>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</si>
  <si>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</si>
  <si>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</si>
  <si>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</si>
  <si>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</si>
  <si>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</si>
  <si>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</si>
  <si>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</si>
  <si>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</si>
  <si>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</si>
  <si>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</si>
  <si>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</si>
  <si>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</si>
  <si>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</si>
  <si>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</si>
  <si>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</si>
  <si>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</si>
  <si>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</si>
  <si>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</si>
  <si>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</si>
  <si>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</si>
  <si>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</si>
  <si>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</si>
  <si>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</si>
  <si>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</si>
  <si>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</si>
  <si>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</si>
  <si>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</si>
  <si>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</si>
  <si>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</si>
  <si>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</si>
  <si>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</si>
  <si>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</si>
  <si>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</si>
  <si>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</si>
  <si>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</si>
  <si>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</si>
  <si>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</si>
  <si>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</si>
  <si>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</si>
  <si>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</si>
  <si>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</si>
  <si>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</si>
  <si>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</si>
  <si>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</si>
  <si>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</si>
  <si>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</si>
  <si>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</si>
  <si>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</si>
  <si>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</si>
  <si>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</si>
  <si>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</si>
  <si>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</si>
  <si>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</si>
  <si>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</si>
  <si>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</si>
  <si>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</si>
  <si>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</si>
  <si>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</si>
  <si>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</si>
  <si>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</si>
  <si>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</si>
  <si>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</si>
  <si>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</si>
  <si>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</si>
  <si>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</si>
  <si>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</si>
  <si>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</si>
  <si>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</si>
  <si>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</si>
  <si>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</si>
  <si>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</si>
  <si>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</si>
  <si>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</si>
  <si>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</si>
  <si>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</si>
  <si>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</si>
  <si>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</si>
  <si>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</si>
  <si>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</si>
  <si>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</si>
  <si>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</si>
  <si>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</si>
  <si>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</si>
  <si>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</si>
  <si>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</si>
  <si>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</si>
  <si>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</si>
  <si>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</si>
  <si>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</si>
  <si>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</si>
  <si>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</si>
  <si>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</si>
  <si>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</si>
  <si>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</si>
  <si>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</si>
  <si>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</si>
  <si>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</si>
  <si>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</si>
  <si>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</si>
  <si>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</si>
  <si>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</si>
  <si>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</si>
  <si>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</si>
  <si>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</si>
  <si>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</si>
  <si>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</si>
  <si>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</si>
  <si>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</si>
  <si>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</si>
  <si>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</si>
  <si>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</si>
  <si>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</si>
  <si>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</si>
  <si>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</si>
  <si>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</si>
  <si>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</si>
  <si>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</si>
  <si>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</si>
  <si>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</si>
  <si>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</si>
  <si>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</si>
  <si>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</si>
  <si>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</si>
  <si>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</si>
  <si>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</si>
  <si>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</si>
  <si>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</si>
  <si>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</si>
  <si>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</si>
  <si>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</si>
  <si>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</si>
  <si>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</si>
  <si>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</si>
  <si>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</si>
  <si>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</si>
  <si>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</si>
  <si>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</si>
  <si>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</si>
  <si>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</si>
  <si>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</si>
  <si>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</si>
  <si>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</si>
  <si>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</si>
  <si>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</si>
  <si>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</si>
  <si>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</si>
  <si>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</si>
  <si>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</si>
  <si>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</si>
  <si>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</si>
  <si>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</si>
  <si>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</si>
  <si>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</si>
  <si>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</si>
  <si>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</si>
  <si>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</si>
  <si>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</si>
  <si>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</si>
  <si>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</si>
  <si>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</si>
  <si>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</si>
  <si>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</si>
  <si>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</si>
  <si>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</si>
  <si>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</si>
  <si>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</si>
  <si>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</si>
  <si>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</si>
  <si>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</si>
  <si>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</si>
  <si>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</si>
  <si>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</si>
  <si>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</si>
  <si>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</si>
  <si>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</si>
  <si>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</si>
  <si>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</si>
  <si>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</si>
  <si>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</si>
  <si>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</si>
  <si>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</si>
  <si>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</si>
  <si>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</si>
  <si>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</si>
  <si>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</si>
  <si>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</si>
  <si>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</si>
  <si>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</si>
  <si>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</si>
  <si>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</si>
  <si>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</si>
  <si>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</si>
  <si>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</si>
  <si>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</si>
  <si>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</si>
  <si>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</si>
  <si>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</si>
  <si>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</si>
  <si>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</si>
  <si>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</si>
  <si>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</si>
  <si>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</si>
  <si>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</si>
  <si>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</si>
  <si>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</si>
  <si>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</si>
  <si>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</si>
  <si>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</si>
  <si>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</si>
  <si>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</si>
  <si>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</si>
  <si>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</si>
  <si>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</si>
  <si>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</si>
  <si>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</si>
  <si>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</si>
  <si>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</si>
  <si>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</si>
  <si>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</si>
  <si>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</si>
  <si>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</si>
  <si>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</si>
  <si>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</si>
  <si>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</si>
  <si>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</si>
  <si>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</si>
  <si>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</si>
  <si>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</si>
  <si>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</si>
  <si>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</si>
  <si>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</si>
  <si>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</si>
  <si>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</si>
  <si>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</si>
  <si>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</si>
  <si>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</si>
  <si>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</si>
  <si>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</si>
  <si>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</si>
  <si>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</si>
  <si>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</si>
  <si>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</si>
  <si>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</si>
  <si>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</si>
  <si>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</si>
  <si>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</si>
  <si>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</si>
  <si>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</si>
  <si>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</si>
  <si>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</si>
  <si>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</si>
  <si>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</si>
  <si>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</si>
  <si>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</si>
  <si>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</si>
  <si>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</si>
  <si>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</si>
  <si>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</si>
  <si>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</si>
  <si>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</si>
  <si>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</si>
  <si>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</si>
  <si>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</si>
  <si>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</si>
  <si>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</si>
  <si>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</si>
  <si>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</si>
  <si>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</si>
  <si>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</si>
  <si>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</si>
  <si>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</si>
  <si>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</si>
  <si>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</si>
  <si>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</si>
  <si>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</si>
  <si>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</si>
  <si>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</si>
  <si>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</si>
  <si>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</si>
  <si>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</si>
  <si>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</si>
  <si>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</si>
  <si>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</si>
  <si>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</si>
  <si>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</si>
  <si>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</si>
  <si>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</si>
  <si>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</si>
  <si>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</si>
  <si>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</si>
  <si>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</si>
  <si>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</si>
  <si>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</si>
  <si>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</si>
  <si>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</si>
  <si>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</si>
  <si>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</si>
  <si>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</si>
  <si>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</si>
  <si>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</si>
  <si>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</si>
  <si>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</si>
  <si>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</si>
  <si>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</si>
  <si>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</si>
  <si>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</si>
  <si>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</si>
  <si>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</si>
  <si>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</si>
  <si>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</si>
  <si>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</si>
  <si>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</si>
  <si>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</si>
  <si>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</si>
  <si>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</si>
  <si>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</si>
  <si>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</si>
  <si>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</si>
  <si>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</si>
  <si>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</si>
  <si>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</si>
  <si>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</si>
  <si>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</si>
  <si>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</si>
  <si>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</si>
  <si>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</si>
  <si>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</si>
  <si>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</si>
  <si>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</si>
  <si>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</si>
  <si>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</si>
  <si>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</si>
  <si>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</si>
  <si>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</si>
  <si>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</si>
  <si>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</si>
  <si>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</si>
  <si>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</si>
  <si>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</si>
  <si>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</si>
  <si>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</si>
  <si>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</si>
  <si>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</si>
  <si>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</si>
  <si>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</si>
  <si>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</si>
  <si>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</si>
  <si>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</si>
  <si>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</si>
  <si>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</si>
  <si>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</si>
  <si>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</si>
  <si>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</si>
  <si>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</si>
  <si>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</si>
  <si>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</si>
  <si>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</si>
  <si>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</si>
  <si>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</si>
  <si>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</si>
  <si>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</si>
  <si>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</si>
  <si>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</si>
  <si>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</si>
  <si>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</si>
  <si>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</si>
  <si>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</si>
  <si>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</si>
  <si>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</si>
  <si>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</si>
  <si>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</si>
  <si>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</si>
  <si>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</si>
  <si>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</si>
  <si>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</si>
  <si>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</si>
  <si>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</si>
  <si>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</si>
  <si>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</si>
  <si>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</si>
  <si>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</si>
  <si>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</si>
  <si>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</si>
  <si>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</si>
  <si>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</si>
  <si>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</si>
  <si>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</si>
  <si>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</si>
  <si>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</si>
  <si>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</si>
  <si>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</si>
  <si>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</si>
  <si>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</si>
  <si>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</si>
  <si>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</si>
  <si>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</si>
  <si>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</si>
  <si>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</si>
  <si>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</si>
  <si>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</si>
  <si>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</si>
  <si>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</si>
  <si>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</si>
  <si>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</si>
  <si>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</si>
  <si>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</si>
  <si>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</si>
  <si>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</si>
  <si>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</si>
  <si>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</si>
  <si>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</si>
  <si>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</si>
  <si>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</si>
  <si>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</si>
  <si>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</si>
  <si>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</si>
  <si>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</si>
  <si>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</si>
  <si>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</si>
  <si>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</si>
  <si>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</si>
  <si>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</si>
  <si>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</si>
  <si>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</si>
  <si>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</si>
  <si>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</si>
  <si>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</si>
  <si>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</si>
  <si>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</si>
  <si>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</si>
  <si>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</si>
  <si>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</si>
  <si>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</si>
  <si>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</si>
  <si>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</si>
  <si>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</si>
  <si>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</si>
  <si>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</si>
  <si>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</si>
  <si>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</si>
  <si>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</si>
  <si>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</si>
  <si>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</si>
  <si>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</si>
  <si>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</si>
  <si>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</si>
  <si>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</si>
  <si>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</si>
  <si>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</si>
  <si>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</si>
  <si>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</si>
  <si>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</si>
  <si>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</si>
  <si>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</si>
  <si>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</si>
  <si>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</si>
  <si>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</si>
  <si>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</si>
  <si>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</si>
  <si>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</si>
  <si>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</si>
  <si>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</si>
  <si>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</si>
  <si>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</si>
  <si>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</si>
  <si>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</si>
  <si>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</si>
  <si>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</si>
  <si>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</si>
  <si>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</si>
  <si>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</si>
  <si>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</si>
  <si>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</si>
  <si>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</si>
  <si>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</si>
  <si>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</si>
  <si>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</si>
  <si>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</si>
  <si>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</si>
  <si>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</si>
  <si>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</si>
  <si>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</si>
  <si>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</si>
  <si>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</si>
  <si>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</si>
  <si>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</si>
  <si>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</si>
  <si>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</si>
  <si>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</si>
  <si>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</si>
  <si>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</si>
  <si>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</si>
  <si>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</si>
  <si>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</si>
  <si>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</si>
  <si>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</si>
  <si>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</si>
  <si>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</si>
  <si>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</si>
  <si>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</si>
  <si>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</si>
  <si>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</si>
  <si>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</si>
  <si>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</si>
  <si>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</si>
  <si>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</si>
  <si>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</si>
  <si>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</si>
  <si>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</si>
  <si>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</si>
  <si>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</si>
  <si>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</si>
  <si>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</si>
  <si>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</si>
  <si>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</si>
  <si>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</si>
  <si>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</si>
  <si>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</si>
  <si>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</si>
  <si>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</si>
  <si>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</si>
  <si>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</si>
  <si>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</si>
  <si>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</si>
  <si>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</si>
  <si>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</si>
  <si>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</si>
  <si>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</si>
  <si>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</si>
  <si>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</si>
  <si>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</si>
  <si>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</si>
  <si>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</si>
  <si>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</si>
  <si>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</si>
  <si>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</si>
  <si>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</si>
  <si>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</si>
  <si>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</si>
  <si>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</si>
  <si>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</si>
  <si>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</si>
  <si>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</si>
  <si>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</si>
  <si>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</si>
  <si>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</si>
  <si>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</si>
  <si>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</si>
  <si>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</si>
  <si>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</si>
  <si>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</si>
  <si>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</si>
  <si>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</si>
  <si>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</si>
  <si>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</si>
  <si>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</si>
  <si>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</si>
  <si>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</si>
  <si>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</si>
  <si>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</si>
  <si>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</si>
  <si>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</si>
  <si>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</si>
  <si>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</si>
  <si>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</si>
  <si>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</si>
  <si>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</si>
  <si>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</si>
  <si>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</si>
  <si>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</si>
  <si>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</si>
  <si>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</si>
  <si>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</si>
  <si>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</si>
  <si>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</si>
  <si>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</si>
  <si>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</si>
  <si>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</si>
  <si>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</si>
  <si>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</si>
  <si>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</si>
  <si>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</si>
  <si>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</si>
  <si>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</si>
  <si>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</si>
  <si>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</si>
  <si>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</si>
  <si>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</si>
  <si>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</si>
  <si>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</si>
  <si>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</si>
  <si>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</si>
  <si>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</si>
  <si>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</si>
  <si>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</si>
  <si>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</si>
  <si>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</si>
  <si>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</si>
  <si>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</si>
  <si>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</si>
  <si>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</si>
  <si>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</si>
  <si>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</si>
  <si>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</si>
  <si>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</si>
  <si>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</si>
  <si>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</si>
  <si>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</si>
  <si>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</si>
  <si>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</si>
  <si>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</si>
  <si>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</si>
  <si>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</si>
  <si>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</si>
  <si>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</si>
  <si>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</si>
  <si>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</si>
  <si>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</si>
  <si>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</si>
  <si>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</si>
  <si>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</si>
  <si>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</si>
  <si>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</si>
  <si>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</si>
  <si>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</si>
  <si>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</si>
  <si>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</si>
  <si>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</si>
  <si>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</si>
  <si>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</si>
  <si>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</si>
  <si>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</si>
  <si>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</si>
  <si>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</si>
  <si>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</si>
  <si>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</si>
  <si>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</si>
  <si>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</si>
  <si>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</si>
  <si>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</si>
  <si>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</si>
  <si>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</si>
  <si>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</si>
  <si>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</si>
  <si>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</si>
  <si>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</si>
  <si>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</si>
  <si>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</si>
  <si>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</si>
  <si>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</si>
  <si>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</si>
  <si>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</si>
  <si>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</si>
  <si>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</si>
  <si>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</si>
  <si>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</si>
  <si>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</si>
  <si>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</si>
  <si>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</si>
  <si>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</si>
  <si>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</si>
  <si>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</si>
  <si>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</si>
  <si>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</si>
  <si>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</si>
  <si>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</si>
  <si>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</si>
  <si>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</si>
  <si>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</si>
  <si>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</si>
  <si>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</si>
  <si>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</si>
  <si>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</si>
  <si>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</si>
  <si>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</si>
  <si>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</si>
  <si>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</si>
  <si>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</si>
  <si>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</si>
  <si>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</si>
  <si>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</si>
  <si>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</si>
  <si>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</si>
  <si>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</si>
  <si>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</si>
  <si>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</si>
  <si>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</si>
  <si>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</si>
  <si>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</si>
  <si>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</si>
  <si>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</si>
  <si>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</si>
  <si>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</si>
  <si>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</si>
  <si>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</si>
  <si>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</si>
  <si>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</si>
  <si>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</si>
  <si>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</si>
  <si>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</si>
  <si>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</si>
  <si>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</si>
  <si>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</si>
  <si>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</si>
  <si>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</si>
  <si>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</si>
  <si>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</si>
  <si>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</si>
  <si>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</si>
  <si>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</si>
  <si>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</si>
  <si>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</si>
  <si>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</si>
  <si>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</si>
  <si>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</si>
  <si>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</si>
  <si>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</si>
  <si>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</si>
  <si>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</si>
  <si>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</si>
  <si>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</si>
  <si>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</si>
  <si>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</si>
  <si>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</si>
  <si>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</si>
  <si>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</si>
  <si>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</si>
  <si>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</si>
  <si>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</si>
  <si>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</si>
  <si>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</si>
  <si>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</si>
  <si>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</si>
  <si>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</si>
  <si>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</si>
  <si>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</si>
  <si>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</si>
  <si>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</si>
  <si>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</si>
  <si>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</si>
  <si>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</si>
  <si>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</si>
  <si>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</si>
  <si>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</si>
  <si>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</si>
  <si>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</si>
  <si>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</si>
  <si>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</si>
  <si>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</si>
  <si>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</si>
  <si>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</si>
  <si>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</si>
  <si>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</si>
  <si>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</si>
  <si>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</si>
  <si>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</si>
  <si>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</si>
  <si>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</si>
  <si>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</si>
  <si>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</si>
  <si>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</si>
  <si>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</si>
  <si>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</si>
  <si>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</si>
  <si>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</si>
  <si>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</si>
  <si>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</si>
  <si>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</si>
  <si>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</si>
  <si>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</si>
  <si>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</si>
  <si>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</si>
  <si>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</si>
  <si>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</si>
  <si>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</si>
  <si>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</si>
  <si>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</si>
  <si>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</si>
  <si>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</si>
  <si>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</si>
  <si>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</si>
  <si>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</si>
  <si>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</si>
  <si>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</si>
  <si>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</si>
  <si>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</si>
  <si>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</si>
  <si>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</si>
  <si>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</si>
  <si>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</si>
  <si>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</si>
  <si>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</si>
  <si>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</si>
  <si>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</si>
  <si>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</si>
  <si>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</si>
  <si>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</si>
  <si>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</si>
  <si>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</si>
  <si>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</si>
  <si>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</si>
  <si>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</si>
  <si>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</si>
  <si>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</si>
  <si>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</si>
  <si>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</si>
  <si>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</si>
  <si>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</si>
  <si>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</si>
  <si>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</si>
  <si>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</si>
  <si>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</si>
  <si>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</si>
  <si>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</si>
  <si>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</si>
  <si>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</si>
  <si>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</si>
  <si>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</si>
  <si>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</si>
  <si>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</si>
  <si>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</si>
  <si>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</si>
  <si>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</si>
  <si>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</si>
  <si>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</si>
  <si>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</si>
  <si>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</si>
  <si>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</si>
  <si>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</si>
  <si>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</si>
  <si>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</si>
  <si>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</si>
  <si>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</si>
  <si>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</si>
  <si>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</si>
  <si>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</si>
  <si>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</si>
  <si>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</si>
  <si>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</si>
  <si>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</si>
  <si>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</si>
  <si>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</si>
  <si>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</si>
  <si>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</si>
  <si>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</si>
  <si>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</si>
  <si>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</si>
  <si>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</si>
  <si>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</si>
  <si>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</si>
  <si>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</si>
  <si>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</si>
  <si>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</si>
  <si>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</si>
  <si>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</si>
  <si>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</si>
  <si>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</si>
  <si>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</si>
  <si>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</si>
  <si>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</si>
  <si>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</si>
  <si>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</si>
  <si>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</si>
  <si>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</si>
  <si>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</si>
  <si>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</si>
  <si>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</si>
  <si>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</si>
  <si>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</si>
  <si>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</si>
  <si>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</si>
  <si>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</si>
  <si>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</si>
  <si>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</si>
  <si>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</si>
  <si>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</si>
  <si>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</si>
  <si>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</si>
  <si>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</si>
  <si>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</si>
  <si>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</si>
  <si>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</si>
  <si>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</si>
  <si>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</si>
  <si>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</si>
  <si>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</si>
  <si>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</si>
  <si>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</si>
  <si>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</si>
  <si>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</si>
  <si>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</si>
  <si>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</si>
  <si>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</si>
  <si>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</si>
  <si>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</si>
  <si>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</si>
  <si>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</si>
  <si>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</si>
  <si>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</si>
  <si>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</si>
  <si>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</si>
  <si>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</si>
  <si>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</si>
  <si>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</si>
  <si>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</si>
  <si>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</si>
  <si>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</si>
  <si>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</si>
  <si>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</si>
  <si>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</si>
  <si>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</si>
  <si>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</si>
  <si>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</si>
  <si>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</si>
  <si>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</si>
  <si>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</si>
  <si>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</si>
  <si>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</si>
  <si>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</si>
  <si>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</si>
  <si>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</si>
  <si>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</si>
  <si>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</si>
  <si>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</si>
  <si>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</si>
  <si>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</si>
  <si>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</si>
  <si>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</si>
  <si>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</si>
  <si>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</si>
  <si>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</si>
  <si>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</si>
  <si>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</si>
  <si>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</si>
  <si>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</si>
  <si>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</si>
  <si>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</si>
  <si>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</si>
  <si>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</si>
  <si>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</si>
  <si>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</si>
  <si>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</si>
  <si>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</si>
  <si>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</si>
  <si>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</si>
  <si>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</si>
  <si>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</si>
  <si>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</si>
  <si>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</si>
  <si>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</si>
  <si>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</si>
  <si>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</si>
  <si>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</si>
  <si>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</si>
  <si>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</si>
  <si>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</si>
  <si>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</si>
  <si>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</si>
  <si>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</si>
  <si>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</si>
  <si>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</si>
  <si>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</si>
  <si>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</si>
  <si>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</si>
  <si>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</si>
  <si>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</si>
  <si>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</si>
  <si>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</si>
  <si>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</si>
  <si>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</si>
  <si>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</si>
  <si>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</si>
  <si>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</si>
  <si>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</si>
  <si>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</si>
  <si>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</si>
  <si>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</si>
  <si>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</si>
  <si>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</si>
  <si>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</si>
  <si>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</si>
  <si>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</si>
  <si>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</si>
  <si>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</si>
  <si>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</si>
  <si>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</si>
  <si>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</si>
  <si>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</si>
  <si>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</si>
  <si>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</si>
  <si>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</si>
  <si>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</si>
  <si>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</si>
  <si>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</si>
  <si>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</si>
  <si>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</si>
  <si>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</si>
  <si>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</si>
  <si>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</si>
  <si>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</si>
  <si>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</si>
  <si>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</si>
  <si>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</si>
  <si>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</si>
  <si>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</si>
  <si>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</si>
  <si>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</si>
  <si>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</si>
  <si>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</si>
  <si>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</si>
  <si>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</si>
  <si>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</si>
  <si>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</si>
  <si>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</si>
  <si>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</si>
  <si>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</si>
  <si>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</si>
  <si>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</si>
  <si>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</si>
  <si>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</si>
  <si>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</si>
  <si>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</si>
  <si>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</si>
  <si>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</si>
  <si>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</si>
  <si>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</si>
  <si>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</si>
  <si>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</si>
  <si>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</si>
  <si>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</si>
  <si>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</si>
  <si>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</si>
  <si>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</si>
  <si>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</si>
  <si>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</si>
  <si>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</si>
  <si>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</si>
  <si>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</si>
  <si>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</si>
  <si>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</si>
  <si>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</si>
  <si>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</si>
  <si>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</si>
  <si>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</si>
  <si>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</si>
  <si>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</si>
  <si>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</si>
  <si>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</si>
  <si>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</si>
  <si>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</si>
  <si>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</si>
  <si>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</si>
  <si>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</si>
  <si>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</si>
  <si>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</si>
  <si>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</si>
  <si>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</si>
  <si>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</si>
  <si>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</si>
  <si>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</si>
  <si>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</si>
  <si>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</si>
  <si>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</si>
  <si>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</si>
  <si>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</si>
  <si>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</si>
  <si>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</si>
  <si>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</si>
  <si>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</si>
  <si>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</si>
  <si>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</si>
  <si>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</si>
  <si>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</si>
  <si>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</si>
  <si>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</si>
  <si>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</si>
  <si>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</si>
  <si>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</si>
  <si>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</si>
  <si>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</si>
  <si>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</si>
  <si>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</si>
  <si>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</si>
  <si>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</si>
  <si>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</si>
  <si>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</si>
  <si>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</si>
  <si>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</si>
  <si>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</si>
  <si>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</si>
  <si>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</si>
  <si>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</si>
  <si>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</si>
  <si>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</si>
  <si>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</si>
  <si>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</si>
  <si>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</si>
  <si>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</si>
  <si>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</si>
  <si>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</si>
  <si>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</si>
  <si>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</si>
  <si>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</si>
  <si>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</si>
  <si>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</si>
  <si>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</si>
  <si>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</si>
  <si>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</si>
  <si>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</si>
  <si>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</si>
  <si>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</si>
  <si>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</si>
  <si>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</si>
  <si>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</si>
  <si>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</si>
  <si>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</si>
  <si>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</si>
  <si>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</si>
  <si>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</si>
  <si>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</si>
  <si>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</si>
  <si>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</si>
  <si>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</si>
  <si>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</si>
  <si>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</si>
  <si>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</si>
  <si>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</si>
  <si>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</si>
  <si>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</si>
  <si>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</si>
  <si>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</si>
  <si>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</si>
  <si>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</si>
  <si>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</si>
  <si>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</si>
  <si>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</si>
  <si>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</si>
  <si>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</si>
  <si>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</si>
  <si>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</si>
  <si>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</si>
  <si>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</si>
  <si>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</si>
  <si>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</si>
  <si>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</si>
  <si>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</si>
  <si>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</si>
  <si>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</si>
  <si>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</si>
  <si>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</si>
  <si>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</si>
  <si>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</si>
  <si>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</si>
  <si>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</si>
  <si>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</si>
  <si>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</si>
  <si>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</si>
  <si>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</si>
  <si>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</si>
  <si>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</si>
  <si>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</si>
  <si>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</si>
  <si>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</si>
  <si>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</si>
  <si>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</si>
  <si>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</si>
  <si>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</si>
  <si>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</si>
  <si>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</si>
  <si>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</si>
  <si>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</si>
  <si>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</si>
  <si>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</si>
  <si>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</si>
  <si>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</si>
  <si>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</si>
  <si>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</si>
  <si>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</si>
  <si>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</si>
  <si>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</si>
  <si>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</si>
  <si>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</si>
  <si>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</si>
  <si>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</si>
  <si>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</si>
  <si>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</si>
  <si>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</si>
  <si>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</si>
  <si>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</si>
  <si>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</si>
  <si>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</si>
  <si>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</si>
  <si>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</si>
  <si>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</si>
  <si>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</si>
  <si>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</si>
  <si>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</si>
  <si>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</si>
  <si>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</si>
  <si>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</si>
  <si>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</si>
  <si>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</si>
  <si>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</si>
  <si>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</si>
  <si>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</si>
  <si>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</si>
  <si>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</si>
  <si>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</si>
  <si>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</si>
  <si>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</si>
  <si>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</si>
  <si>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</si>
  <si>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</si>
  <si>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</si>
  <si>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</si>
  <si>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</si>
  <si>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</si>
  <si>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</si>
  <si>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</si>
  <si>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</si>
  <si>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</si>
  <si>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</si>
  <si>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</si>
  <si>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</si>
  <si>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</si>
  <si>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</si>
  <si>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</si>
  <si>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</si>
  <si>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</si>
  <si>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</si>
  <si>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</si>
  <si>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</si>
  <si>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</si>
  <si>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</si>
  <si>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</si>
  <si>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</si>
  <si>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</si>
  <si>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</si>
  <si>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</si>
  <si>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</si>
  <si>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</si>
  <si>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</si>
  <si>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</si>
  <si>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</si>
  <si>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</si>
  <si>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</si>
  <si>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</si>
  <si>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</si>
  <si>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</si>
  <si>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</si>
  <si>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</si>
  <si>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</si>
  <si>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</si>
  <si>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</si>
  <si>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</si>
  <si>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</si>
  <si>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</si>
  <si>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</si>
  <si>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</si>
  <si>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</si>
  <si>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</si>
  <si>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</si>
  <si>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</si>
  <si>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</si>
  <si>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</si>
  <si>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</si>
  <si>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</si>
  <si>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</si>
  <si>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</si>
  <si>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</si>
  <si>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</si>
  <si>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</si>
  <si>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</si>
  <si>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</si>
  <si>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</si>
  <si>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</si>
  <si>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</si>
  <si>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</si>
  <si>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</si>
  <si>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</si>
  <si>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</si>
  <si>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</si>
  <si>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</si>
  <si>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</si>
  <si>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</si>
  <si>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</si>
  <si>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</si>
  <si>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</si>
  <si>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</si>
  <si>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</si>
  <si>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</si>
  <si>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</si>
  <si>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</si>
  <si>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</si>
  <si>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</si>
  <si>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</si>
  <si>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</si>
  <si>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</si>
  <si>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</si>
  <si>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</si>
  <si>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</si>
  <si>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</si>
  <si>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</si>
  <si>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</si>
  <si>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</si>
  <si>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</si>
  <si>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</si>
  <si>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</si>
  <si>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</si>
  <si>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</si>
  <si>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</si>
  <si>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</si>
  <si>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</si>
  <si>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</si>
  <si>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</si>
  <si>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</si>
  <si>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</si>
  <si>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</si>
  <si>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</si>
  <si>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</si>
  <si>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</si>
  <si>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</si>
  <si>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</si>
  <si>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</si>
  <si>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</si>
  <si>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</si>
  <si>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</si>
  <si>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</si>
  <si>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</si>
  <si>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</si>
  <si>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</si>
  <si>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</si>
  <si>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</si>
  <si>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</si>
  <si>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</si>
  <si>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</si>
  <si>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</si>
  <si>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</si>
  <si>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</si>
  <si>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</si>
  <si>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</si>
  <si>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</si>
  <si>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</si>
  <si>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</si>
  <si>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</si>
  <si>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</si>
  <si>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</si>
  <si>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</si>
  <si>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</si>
  <si>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</si>
  <si>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</si>
  <si>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</si>
  <si>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</si>
  <si>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</si>
  <si>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</si>
  <si>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</si>
  <si>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</si>
  <si>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</si>
  <si>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</si>
  <si>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</si>
  <si>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</si>
  <si>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</si>
  <si>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</si>
  <si>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</si>
  <si>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</si>
  <si>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</si>
  <si>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</si>
  <si>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</si>
  <si>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</si>
  <si>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</si>
  <si>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</si>
  <si>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</si>
  <si>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</si>
  <si>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</si>
  <si>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</si>
  <si>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</si>
  <si>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</si>
  <si>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</si>
  <si>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</si>
  <si>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</si>
  <si>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</si>
  <si>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</si>
  <si>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</si>
  <si>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</si>
  <si>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</si>
  <si>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</si>
  <si>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</si>
  <si>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</si>
  <si>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</si>
  <si>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</si>
  <si>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</si>
  <si>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</si>
  <si>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</si>
  <si>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</si>
  <si>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</si>
  <si>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</si>
  <si>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</si>
  <si>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</si>
  <si>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</si>
  <si>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</si>
  <si>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</si>
  <si>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</si>
  <si>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</si>
  <si>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</si>
  <si>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</si>
  <si>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</si>
  <si>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</si>
  <si>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</si>
  <si>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</si>
  <si>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</si>
  <si>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</si>
  <si>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</si>
  <si>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</si>
  <si>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</si>
  <si>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</si>
  <si>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</si>
  <si>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</si>
  <si>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</si>
  <si>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</si>
  <si>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</si>
  <si>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</si>
  <si>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</si>
  <si>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</si>
  <si>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</si>
  <si>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</si>
  <si>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</si>
  <si>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</si>
  <si>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</si>
  <si>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</si>
  <si>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</si>
  <si>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</si>
  <si>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</si>
  <si>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</si>
  <si>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</si>
  <si>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</si>
  <si>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</si>
  <si>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</si>
  <si>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</si>
  <si>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</si>
  <si>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</si>
  <si>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</si>
  <si>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</si>
  <si>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</si>
  <si>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</si>
  <si>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</si>
  <si>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</si>
  <si>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</si>
  <si>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</si>
  <si>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</si>
  <si>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</si>
  <si>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</si>
  <si>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</si>
  <si>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</si>
  <si>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</si>
  <si>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</si>
  <si>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</si>
  <si>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</si>
  <si>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</si>
  <si>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</si>
  <si>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</si>
  <si>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</si>
  <si>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</si>
  <si>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</si>
  <si>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</si>
  <si>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</si>
  <si>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</si>
  <si>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</si>
  <si>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</si>
  <si>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</si>
  <si>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</si>
  <si>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</si>
  <si>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</si>
  <si>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</si>
  <si>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</si>
  <si>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</si>
  <si>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</si>
  <si>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</si>
  <si>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</si>
  <si>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</si>
  <si>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</si>
  <si>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</si>
  <si>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</si>
  <si>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</si>
  <si>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</si>
  <si>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</si>
  <si>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</si>
  <si>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</si>
  <si>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</si>
  <si>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</si>
  <si>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</si>
  <si>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</si>
  <si>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</si>
  <si>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</si>
  <si>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</si>
  <si>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</si>
  <si>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</si>
  <si>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</si>
  <si>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</si>
  <si>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</si>
  <si>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</si>
  <si>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</si>
  <si>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</si>
  <si>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</si>
  <si>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</si>
  <si>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</si>
  <si>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</si>
  <si>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</si>
  <si>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</si>
  <si>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</si>
  <si>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</si>
  <si>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</si>
  <si>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</si>
  <si>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</si>
  <si>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</si>
  <si>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</si>
  <si>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</si>
  <si>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</si>
  <si>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</si>
  <si>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</si>
  <si>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Ag. livrada do M84, prev. 13h30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</si>
  <si>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</si>
  <si>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</si>
  <si>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</si>
  <si>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</si>
  <si>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</si>
  <si>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</si>
  <si>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</si>
  <si>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</si>
  <si>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</si>
  <si>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</si>
  <si>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até o momento</t>
  </si>
  <si>
    <t>Felipe / Valmir</t>
  </si>
  <si>
    <t>Troca de jacaré lado norte de ZEJ</t>
  </si>
  <si>
    <t>Alívio de Tensão - Condicionado à temperatura</t>
  </si>
  <si>
    <t>Inspeção V98 CCP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</si>
  <si>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</si>
  <si>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</si>
  <si>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</si>
  <si>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</si>
  <si>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</si>
  <si>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</si>
  <si>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</si>
  <si>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</si>
  <si>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</si>
  <si>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</si>
  <si>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</si>
  <si>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</si>
  <si>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Edson / Moisés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</si>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</sst>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504" activePane="bottomRight" state="frozen"/>
      <selection pane="bottomRight" activeCell="AA514" sqref="AA514:AG5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6" t="s">
        <v>834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835</v>
      </c>
      <c r="BI1" s="371"/>
      <c r="BJ1" s="372"/>
      <c r="BK1" s="373"/>
      <c r="BL1" s="50"/>
      <c r="BM1" s="363" t="s">
        <v>836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6" t="s">
        <v>837</v>
      </c>
      <c r="AJ2" s="367"/>
      <c r="AK2" s="367"/>
      <c r="AL2" s="367"/>
      <c r="AM2" s="367"/>
      <c r="AN2" s="367"/>
      <c r="AO2" s="367"/>
      <c r="AP2" s="367"/>
      <c r="AQ2" s="369"/>
      <c r="AR2" s="239"/>
      <c r="AS2" s="381" t="s">
        <v>840</v>
      </c>
      <c r="AT2" s="368"/>
      <c r="AU2" s="368"/>
      <c r="AV2" s="368"/>
      <c r="AW2" s="368"/>
      <c r="AX2" s="367"/>
      <c r="AY2" s="369"/>
      <c r="AZ2" s="4"/>
      <c r="BA2" s="360" t="s">
        <v>841</v>
      </c>
      <c r="BB2" s="362"/>
      <c r="BC2" s="366" t="s">
        <v>838</v>
      </c>
      <c r="BD2" s="367"/>
      <c r="BE2" s="367"/>
      <c r="BF2" s="369"/>
      <c r="BG2" s="3"/>
      <c r="BH2" s="374"/>
      <c r="BI2" s="375"/>
      <c r="BJ2" s="376"/>
      <c r="BK2" s="377"/>
      <c r="BL2" s="50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0" t="s">
        <v>842</v>
      </c>
      <c r="AJ3" s="362"/>
      <c r="AK3" s="360" t="s">
        <v>843</v>
      </c>
      <c r="AL3" s="361"/>
      <c r="AM3" s="361"/>
      <c r="AN3" s="361"/>
      <c r="AO3" s="361"/>
      <c r="AP3" s="361"/>
      <c r="AQ3" s="362"/>
      <c r="AR3" s="240"/>
      <c r="AS3" s="384" t="s">
        <v>849</v>
      </c>
      <c r="AT3" s="385"/>
      <c r="AU3" s="384" t="s">
        <v>850</v>
      </c>
      <c r="AV3" s="385"/>
      <c r="AW3" s="384" t="s">
        <v>851</v>
      </c>
      <c r="AX3" s="386"/>
      <c r="AY3" s="64" t="s">
        <v>852</v>
      </c>
      <c r="AZ3" s="64"/>
      <c r="BA3" s="382"/>
      <c r="BB3" s="383"/>
      <c r="BC3" s="360" t="s">
        <v>845</v>
      </c>
      <c r="BD3" s="361"/>
      <c r="BE3" s="361"/>
      <c r="BF3" s="362"/>
      <c r="BG3" s="63"/>
      <c r="BH3" s="374"/>
      <c r="BI3" s="375"/>
      <c r="BJ3" s="376"/>
      <c r="BK3" s="377"/>
      <c r="BL3" s="50"/>
      <c r="BM3" s="363" t="s">
        <v>853</v>
      </c>
      <c r="BN3" s="364"/>
      <c r="BO3" s="364"/>
      <c r="BP3" s="365"/>
      <c r="BQ3" s="363" t="s">
        <v>465</v>
      </c>
      <c r="BR3" s="364"/>
      <c r="BS3" s="365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1566</v>
      </c>
      <c r="BK448" s="17" t="s">
        <v>1566</v>
      </c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1567</v>
      </c>
      <c r="BK449" s="17" t="s">
        <v>1568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1569</v>
      </c>
      <c r="BK450" s="17" t="s">
        <v>1569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1570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1571</v>
      </c>
      <c r="BK451" s="17" t="s">
        <v>1572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1572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1573</v>
      </c>
      <c r="BK452" s="17" t="s">
        <v>1574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0.58263888888888893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6.25E-2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1575</v>
      </c>
      <c r="BK453" s="17" t="s">
        <v>1576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</v>
      </c>
      <c r="BR453" s="19">
        <f>IF(OR(B453="",F453=""),"*",AY453/P453)</f>
        <v>1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3" t="s">
        <v>1577</v>
      </c>
      <c r="BK454" s="17" t="s">
        <v>1578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3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-</v>
      </c>
      <c r="AN455" s="279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3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1579</v>
      </c>
      <c r="BK456" s="17" t="s">
        <v>1580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1580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1581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1583</v>
      </c>
      <c r="BK458" s="283" t="s">
        <v>1584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1584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1585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1583</v>
      </c>
      <c r="BK459" s="283" t="s">
        <v>1584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1584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1586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1583</v>
      </c>
      <c r="BK460" s="283" t="s">
        <v>1584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1584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1587</v>
      </c>
      <c r="BK463" s="17" t="s">
        <v>1588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1589</v>
      </c>
      <c r="BK464" s="283" t="s">
        <v>1590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1591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1592</v>
      </c>
      <c r="BK465" s="283" t="s">
        <v>1592</v>
      </c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1592</v>
      </c>
      <c r="BK466" s="283" t="s">
        <v>1592</v>
      </c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1592</v>
      </c>
      <c r="BK467" s="283" t="s">
        <v>1592</v>
      </c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1593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1594</v>
      </c>
      <c r="BK468" s="283" t="s">
        <v>1594</v>
      </c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1595</v>
      </c>
      <c r="BK469" s="283" t="s">
        <v>1596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1595</v>
      </c>
      <c r="BK470" s="283" t="s">
        <v>1597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3" t="s">
        <v>1598</v>
      </c>
      <c r="BK471" s="283" t="s">
        <v>1599</v>
      </c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/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/>
      <c r="BI474" s="17"/>
      <c r="BJ474" s="283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/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/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/>
      <c r="BI475" s="17"/>
      <c r="BJ475" s="283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/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/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/>
      <c r="BI476" s="17"/>
      <c r="BJ476" s="283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/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/>
      <c r="BI477" s="17"/>
      <c r="BJ477" s="283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1600</v>
      </c>
      <c r="W479" s="261" t="s">
        <v>1601</v>
      </c>
      <c r="X479" s="52" t="s">
        <v>667</v>
      </c>
      <c r="Y479" s="158"/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/>
      <c r="BI479" s="17"/>
      <c r="BJ479" s="283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/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/>
      <c r="BI481" s="17"/>
      <c r="BJ481" s="283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/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0</v>
      </c>
      <c r="AZ482" s="14"/>
      <c r="BA482" s="72"/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/>
      <c r="BI482" s="17"/>
      <c r="BJ482" s="283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Produção e Intervalo</v>
      </c>
      <c r="BR482" s="19">
        <f>IF(OR(B482="",F482=""),"*",AY482/P482)</f>
        <v>0</v>
      </c>
      <c r="BS482" s="19">
        <f>IF(OR(B482="",F482=""),"*",BA482/Q482)</f>
        <v>0</v>
      </c>
      <c r="BT482" s="225" t="str">
        <f t="shared" si="53"/>
        <v/>
      </c>
    </row>
    <row r="483" spans="1:72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/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0</v>
      </c>
      <c r="AZ483" s="14"/>
      <c r="BA483" s="72"/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/>
      <c r="BI483" s="17"/>
      <c r="BJ483" s="283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Produção e Intervalo</v>
      </c>
      <c r="BR483" s="19">
        <f>IF(OR(B483="",F483=""),"*",AY483/P483)</f>
        <v>0</v>
      </c>
      <c r="BS483" s="19">
        <f>IF(OR(B483="",F483=""),"*",BA483/Q483)</f>
        <v>0</v>
      </c>
      <c r="BT483" s="225" t="str">
        <f t="shared" si="53"/>
        <v/>
      </c>
    </row>
    <row r="484" spans="1:72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1602</v>
      </c>
      <c r="X484" s="52" t="s">
        <v>667</v>
      </c>
      <c r="Y484" s="158"/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/>
      <c r="BI484" s="17"/>
      <c r="BJ484" s="283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1603</v>
      </c>
      <c r="X485" s="52" t="s">
        <v>667</v>
      </c>
      <c r="Y485" s="158"/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/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/>
      <c r="BI485" s="17"/>
      <c r="BJ485" s="283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/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/>
      <c r="BI486" s="17"/>
      <c r="BJ486" s="283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/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/>
      <c r="BI487" s="17"/>
      <c r="BJ487" s="283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1604</v>
      </c>
      <c r="N490" s="204" t="s">
        <v>1605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1603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30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81" t="str">
        <f>IFERROR(_xlfn.XLOOKUP(J491, BASE_MAPA!$D$2:$D$260, BASE_MAPA!$I$2:$I$260), "ERRO")</f>
        <v>ZGM-109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ZGM1</v>
      </c>
      <c r="AN491" s="279" t="str">
        <f>IF(BS_CONTROLE[[#This Row],[SB]]=0, "-", BS_CONTROLE[[#This Row],[SB]])</f>
        <v>ZGM1</v>
      </c>
      <c r="AO491" s="259">
        <f>IF(BS_CONTROLE[[#This Row],[SUB]]=0, "-", BS_CONTROLE[[#This Row],[SUB]])</f>
        <v>30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>
        <f>IFERROR(_xlfn.XLOOKUP(AO491, BASE_MAPA!$D$2:$D$260, BASE_MAPA!$I$2:$I$260), "ERRO")</f>
        <v>ZGM-109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2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04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290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79" t="str">
        <f>IF(BS_CONTROLE[[#This Row],[Local - Partida]]=0, "-", BS_CONTROLE[[#This Row],[Local - Partida]])</f>
        <v>-</v>
      </c>
      <c r="AL493" s="279" t="str">
        <f>IF(BS_CONTROLE[[#This Row],[Local - Encerramento]]=0, "-", BS_CONTROLE[[#This Row],[Local - Encerramento]])</f>
        <v>-</v>
      </c>
      <c r="AM493" s="279" t="str">
        <f>IF(BS_CONTROLE[[#This Row],[Entre - Estações]]=0, "-", BS_CONTROLE[[#This Row],[Entre - Estações]])</f>
        <v>-</v>
      </c>
      <c r="AN493" s="279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1606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38">
        <v>56</v>
      </c>
      <c r="K497" s="38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43">
        <v>0.41666666666666669</v>
      </c>
      <c r="P497" s="14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52" t="s">
        <v>667</v>
      </c>
      <c r="Y497" s="158"/>
      <c r="Z497" s="158"/>
      <c r="AA497" s="14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1607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43"/>
      <c r="J501" s="38">
        <v>55</v>
      </c>
      <c r="K501" s="38">
        <v>98.16</v>
      </c>
      <c r="L501" s="38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1608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38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1609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38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1610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38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1611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38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1612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1613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1614</v>
      </c>
      <c r="W512" s="173" t="s">
        <v>1615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2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04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20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173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79" t="str">
        <f>IF(BS_CONTROLE[[#This Row],[Local - Partida]]=0, "-", BS_CONTROLE[[#This Row],[Local - Partida]])</f>
        <v>-</v>
      </c>
      <c r="AL513" s="279" t="str">
        <f>IF(BS_CONTROLE[[#This Row],[Local - Encerramento]]=0, "-", BS_CONTROLE[[#This Row],[Local - Encerramento]])</f>
        <v>-</v>
      </c>
      <c r="AM513" s="279" t="str">
        <f>IF(BS_CONTROLE[[#This Row],[Entre - Estações]]=0, "-", BS_CONTROLE[[#This Row],[Entre - Estações]])</f>
        <v>-</v>
      </c>
      <c r="AN513" s="279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1616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idden="1">
      <c r="A515" s="167" t="str">
        <f t="shared" si="51"/>
        <v>W6146013</v>
      </c>
      <c r="B515" s="168">
        <v>46013</v>
      </c>
      <c r="C515" s="8"/>
      <c r="D515" s="52" t="s">
        <v>543</v>
      </c>
      <c r="E515" s="312">
        <v>91</v>
      </c>
      <c r="F515" s="172" t="s">
        <v>331</v>
      </c>
      <c r="G515" s="9" t="str">
        <f>IF(D515="","*",VLOOKUP(F515,BS_ATIVIDADE[#All],3,FALSE))</f>
        <v>OUTROS</v>
      </c>
      <c r="H515" s="143"/>
      <c r="I515" s="143"/>
      <c r="J515" s="38"/>
      <c r="K515" s="38"/>
      <c r="L515" s="84"/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BINÁRIO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173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DESLOCAMENTO</v>
      </c>
      <c r="AJ515" s="9" t="str">
        <f>IF(D515="","*",VLOOKUP(AI515,BS_ATIVIDADE[#Data],3,FALSE))</f>
        <v>OUTROS</v>
      </c>
      <c r="AK515" s="279" t="str">
        <f>IF(BS_CONTROLE[[#This Row],[Local - Partida]]=0, "-", BS_CONTROLE[[#This Row],[Local - Partida]])</f>
        <v>-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-</v>
      </c>
      <c r="AN515" s="279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BINÁRIO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e">
        <f>IF(AND(BR515&lt;1,BS515&lt;1),"Produção e Intervalo",IF(BR515&lt;1,"Intervalo",IF(BS515&lt;1,"Produção","Aderente")))</f>
        <v>#DIV/0!</v>
      </c>
      <c r="BR515" s="19" t="e">
        <f>IF(OR(B515="",F515=""),"*",AY515/P515)</f>
        <v>#DIV/0!</v>
      </c>
      <c r="BS515" s="19" t="e">
        <f>IF(OR(B515="",F515=""),"*",BA515/Q515)</f>
        <v>#DIV/0!</v>
      </c>
      <c r="BT515" s="225" t="str">
        <f t="shared" si="53"/>
        <v/>
      </c>
    </row>
    <row r="516" spans="1:72" hidden="1">
      <c r="A516" s="167" t="str">
        <f t="shared" si="51"/>
        <v>W6246013</v>
      </c>
      <c r="B516" s="168">
        <v>46013</v>
      </c>
      <c r="C516" s="8"/>
      <c r="D516" s="52" t="s">
        <v>544</v>
      </c>
      <c r="E516" s="292">
        <v>476</v>
      </c>
      <c r="F516" s="172" t="s">
        <v>331</v>
      </c>
      <c r="G516" s="9" t="str">
        <f>IF(D516="","*",VLOOKUP(F516,BS_ATIVIDADE[#All],3,FALSE))</f>
        <v>OUTROS</v>
      </c>
      <c r="H516" s="143"/>
      <c r="I516" s="143"/>
      <c r="J516" s="38"/>
      <c r="K516" s="38"/>
      <c r="L516" s="84"/>
      <c r="M516" s="204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173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-</v>
      </c>
      <c r="AL516" s="279" t="str">
        <f>IF(BS_CONTROLE[[#This Row],[Local - Encerramento]]=0, "-", BS_CONTROLE[[#This Row],[Local - Encerramento]])</f>
        <v>-</v>
      </c>
      <c r="AM516" s="279" t="str">
        <f>IF(BS_CONTROLE[[#This Row],[Entre - Estações]]=0, "-", BS_CONTROLE[[#This Row],[Entre - Estações]])</f>
        <v>-</v>
      </c>
      <c r="AN516" s="279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e">
        <f>IF(AND(BR516&lt;1,BS516&lt;1),"Produção e Intervalo",IF(BR516&lt;1,"Intervalo",IF(BS516&lt;1,"Produção","Aderente")))</f>
        <v>#DIV/0!</v>
      </c>
      <c r="BR516" s="19" t="e">
        <f>IF(OR(B516="",F516=""),"*",AY516/P516)</f>
        <v>#DIV/0!</v>
      </c>
      <c r="BS516" s="19" t="e">
        <f>IF(OR(B516="",F516=""),"*",BA516/Q516)</f>
        <v>#DIV/0!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2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04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173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79" t="str">
        <f>IF(BS_CONTROLE[[#This Row],[Local - Partida]]=0, "-", BS_CONTROLE[[#This Row],[Local - Partida]])</f>
        <v>-</v>
      </c>
      <c r="AL517" s="279" t="str">
        <f>IF(BS_CONTROLE[[#This Row],[Local - Encerramento]]=0, "-", BS_CONTROLE[[#This Row],[Local - Encerramento]])</f>
        <v>-</v>
      </c>
      <c r="AM517" s="279" t="str">
        <f>IF(BS_CONTROLE[[#This Row],[Entre - Estações]]=0, "-", BS_CONTROLE[[#This Row],[Entre - Estações]])</f>
        <v>-</v>
      </c>
      <c r="AN517" s="279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2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173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79" t="str">
        <f>IF(BS_CONTROLE[[#This Row],[Local - Partida]]=0, "-", BS_CONTROLE[[#This Row],[Local - Partida]])</f>
        <v>-</v>
      </c>
      <c r="AL518" s="279" t="str">
        <f>IF(BS_CONTROLE[[#This Row],[Local - Encerramento]]=0, "-", BS_CONTROLE[[#This Row],[Local - Encerramento]])</f>
        <v>-</v>
      </c>
      <c r="AM518" s="279" t="str">
        <f>IF(BS_CONTROLE[[#This Row],[Entre - Estações]]=0, "-", BS_CONTROLE[[#This Row],[Entre - Estações]])</f>
        <v>-</v>
      </c>
      <c r="AN518" s="279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2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173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-</v>
      </c>
      <c r="AN519" s="279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 O474:Q474 P475:Q475 O481:Q481 O487:Q487 O494:Q494 P495:Q495 O496:Q49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:Y486 W485 W490 X491:Y491 V496:Y496 V500:Y500 W501:X505 W507:X508 X510 X51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 Z482:AD482 Z483 AA481:AD481 Z486:AD486 Z491:AD491 Z496 Z500 AA500:AD505 AA507:AD508 AA510 AD510 AA514:AD514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 J482:J483 J486 J491 J50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" name="Range1_19_1"/>
    <protectedRange sqref="AA27:AC27 AA25:AE25 AA75:AC75 AA103:AC103 AA148:AE148 AA151:AC151 AA212:AE212 AA301:AE301 AA326:AE326 AA358:AE358 AA408:AE408 AA467:AE467 AA483:AE483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05" operator="equal">
      <formula>"ERRO"</formula>
    </cfRule>
  </conditionalFormatting>
  <conditionalFormatting sqref="X4 Y476:Y480 Y1:Z157 Y159:Z475 Y483:Y484 Y481:Z483 Y487:Y489 Y485:Z487 Y492:Y493 Y490:Z491 Y494:Z497 Y498:Y499 Y501:Y551 Y500:Z500">
    <cfRule type="cellIs" dxfId="140" priority="18494" operator="equal">
      <formula>"OPORTUNIDADE"</formula>
    </cfRule>
  </conditionalFormatting>
  <conditionalFormatting sqref="AZ6:AZ523">
    <cfRule type="expression" dxfId="139" priority="18489">
      <formula>$BU6=1</formula>
    </cfRule>
  </conditionalFormatting>
  <conditionalFormatting sqref="BQ6:BQ600">
    <cfRule type="cellIs" dxfId="138" priority="18500" operator="equal">
      <formula>"Produção e Intervalo"</formula>
    </cfRule>
    <cfRule type="cellIs" dxfId="137" priority="18501" operator="equal">
      <formula>"Aderente"</formula>
    </cfRule>
    <cfRule type="cellIs" dxfId="136" priority="18502" operator="equal">
      <formula>"Intervalo"</formula>
    </cfRule>
    <cfRule type="cellIs" dxfId="135" priority="18503" operator="equal">
      <formula>"Produção"</formula>
    </cfRule>
    <cfRule type="cellIs" dxfId="134" priority="18504" operator="equal">
      <formula>"ERRO"</formula>
    </cfRule>
  </conditionalFormatting>
  <conditionalFormatting sqref="BR6:BS553">
    <cfRule type="cellIs" dxfId="133" priority="18482" operator="equal">
      <formula>"*"</formula>
    </cfRule>
    <cfRule type="cellIs" dxfId="132" priority="18483" operator="greaterThanOrEqual">
      <formula>1</formula>
    </cfRule>
    <cfRule type="cellIs" dxfId="131" priority="18484" operator="lessThan">
      <formula>1</formula>
    </cfRule>
  </conditionalFormatting>
  <conditionalFormatting sqref="X478 Y476:Y480 Y6:Z157 Y159:Z475 X480 X483 Y483:Y484 Y481:Z483 X488:X489 Y487:Y489 Y485:Z487 X492:Y493 Y490:Z491 X499 Y494:Z497 Y498:Y499 Y501:Y551 X506 Y500:Z500 X509 X511:X513 X515:X523">
    <cfRule type="cellIs" dxfId="130" priority="18430" operator="equal">
      <formula>"NÃO"</formula>
    </cfRule>
    <cfRule type="cellIs" dxfId="129" priority="18431" operator="equal">
      <formula>"SIM"</formula>
    </cfRule>
  </conditionalFormatting>
  <conditionalFormatting sqref="X478 X480 X483 X488:X489 X492:X493 X499 X506 X509 X511:X513 X515:X523">
    <cfRule type="cellIs" dxfId="128" priority="18429" operator="equal">
      <formula>"OPORTUNIDADE"</formula>
    </cfRule>
  </conditionalFormatting>
  <conditionalFormatting sqref="Z476:Z480 Z487:Z489 Z483:Z484 Z492:Z493 Z496:Z499 Z501:Z523">
    <cfRule type="cellIs" dxfId="127" priority="18427" operator="equal">
      <formula>"NÃO"</formula>
    </cfRule>
    <cfRule type="cellIs" dxfId="126" priority="18428" operator="equal">
      <formula>"SIM"</formula>
    </cfRule>
  </conditionalFormatting>
  <conditionalFormatting sqref="Z476:Z480 Z487:Z489 Z483:Z484 Z492:Z493 Z496:Z499 Z501:Z523">
    <cfRule type="cellIs" dxfId="125" priority="18426" operator="equal">
      <formula>"OPORTUNIDADE"</formula>
    </cfRule>
  </conditionalFormatting>
  <conditionalFormatting sqref="Y1048576">
    <cfRule type="cellIs" dxfId="124" priority="18311" operator="equal">
      <formula>"OPORTUNIDADE"</formula>
    </cfRule>
  </conditionalFormatting>
  <conditionalFormatting sqref="Y1048576">
    <cfRule type="cellIs" dxfId="123" priority="18309" operator="equal">
      <formula>"NÃO"</formula>
    </cfRule>
    <cfRule type="cellIs" dxfId="122" priority="18310" operator="equal">
      <formula>"SIM"</formula>
    </cfRule>
  </conditionalFormatting>
  <conditionalFormatting sqref="Z524:Z549">
    <cfRule type="cellIs" dxfId="121" priority="18046" operator="equal">
      <formula>"OPORTUNIDADE"</formula>
    </cfRule>
  </conditionalFormatting>
  <conditionalFormatting sqref="Z524:Z549">
    <cfRule type="cellIs" dxfId="120" priority="18044" operator="equal">
      <formula>"NÃO"</formula>
    </cfRule>
    <cfRule type="cellIs" dxfId="119" priority="18045" operator="equal">
      <formula>"SIM"</formula>
    </cfRule>
  </conditionalFormatting>
  <conditionalFormatting sqref="X550">
    <cfRule type="cellIs" dxfId="118" priority="18032" operator="equal">
      <formula>"NÃO"</formula>
    </cfRule>
    <cfRule type="cellIs" dxfId="117" priority="18033" operator="equal">
      <formula>"SIM"</formula>
    </cfRule>
  </conditionalFormatting>
  <conditionalFormatting sqref="X550">
    <cfRule type="cellIs" dxfId="116" priority="18031" operator="equal">
      <formula>"OPORTUNIDADE"</formula>
    </cfRule>
  </conditionalFormatting>
  <conditionalFormatting sqref="Z550">
    <cfRule type="cellIs" dxfId="115" priority="18029" operator="equal">
      <formula>"NÃO"</formula>
    </cfRule>
    <cfRule type="cellIs" dxfId="114" priority="18030" operator="equal">
      <formula>"SIM"</formula>
    </cfRule>
  </conditionalFormatting>
  <conditionalFormatting sqref="Z550">
    <cfRule type="cellIs" dxfId="113" priority="18028" operator="equal">
      <formula>"OPORTUNIDADE"</formula>
    </cfRule>
  </conditionalFormatting>
  <conditionalFormatting sqref="BI550">
    <cfRule type="iconSet" priority="1803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8">
      <iconSet showValue="0">
        <cfvo type="percent" val="0"/>
        <cfvo type="num" val="1"/>
        <cfvo type="num" val="1" gte="0"/>
      </iconSet>
    </cfRule>
    <cfRule type="iconSet" priority="1803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4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8">
      <formula>$BU493=1</formula>
    </cfRule>
  </conditionalFormatting>
  <conditionalFormatting sqref="AZ526:AZ550">
    <cfRule type="expression" dxfId="111" priority="18808">
      <formula>$BU498=1</formula>
    </cfRule>
  </conditionalFormatting>
  <conditionalFormatting sqref="BI524:BI549">
    <cfRule type="iconSet" priority="1880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11">
      <iconSet showValue="0">
        <cfvo type="percent" val="0"/>
        <cfvo type="num" val="1"/>
        <cfvo type="num" val="1" gte="0"/>
      </iconSet>
    </cfRule>
    <cfRule type="iconSet" priority="1881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43" operator="equal">
      <formula>"*"</formula>
    </cfRule>
    <cfRule type="cellIs" dxfId="109" priority="13444" operator="greaterThanOrEqual">
      <formula>1</formula>
    </cfRule>
    <cfRule type="cellIs" dxfId="108" priority="13445" operator="lessThan">
      <formula>1</formula>
    </cfRule>
  </conditionalFormatting>
  <conditionalFormatting sqref="BJ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81" operator="equal">
      <formula>"OPORTUNIDADE"</formula>
    </cfRule>
  </conditionalFormatting>
  <conditionalFormatting sqref="Y158">
    <cfRule type="cellIs" dxfId="106" priority="79" operator="equal">
      <formula>"NÃO"</formula>
    </cfRule>
    <cfRule type="cellIs" dxfId="105" priority="80" operator="equal">
      <formula>"SIM"</formula>
    </cfRule>
  </conditionalFormatting>
  <conditionalFormatting sqref="BO6:BO208 BO210:BO600">
    <cfRule type="iconSet" priority="188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9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81">
      <iconSet showValue="0">
        <cfvo type="percent" val="0"/>
        <cfvo type="num" val="1"/>
        <cfvo type="num" val="1" gte="0"/>
      </iconSet>
    </cfRule>
    <cfRule type="iconSet" priority="18882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7 BK461:BK462 BK454:BK457 BK451 BK472:BK600">
    <cfRule type="iconSet" priority="1889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52:BP455 BP457 BP461:BP600">
    <cfRule type="iconSet" priority="1890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7" t="s">
        <v>1617</v>
      </c>
      <c r="C2" s="387"/>
      <c r="D2" s="387"/>
      <c r="E2" s="387"/>
      <c r="F2" s="387"/>
      <c r="G2" s="387"/>
    </row>
    <row r="3" spans="2:8" ht="20.25" customHeight="1">
      <c r="B3" s="388"/>
      <c r="C3" s="388"/>
      <c r="D3" s="388"/>
      <c r="E3" s="388"/>
      <c r="F3" s="388"/>
      <c r="G3" s="388"/>
    </row>
    <row r="4" spans="2:8">
      <c r="B4" s="329" t="s">
        <v>1618</v>
      </c>
      <c r="C4" s="329" t="s">
        <v>1619</v>
      </c>
      <c r="D4" s="329" t="s">
        <v>1620</v>
      </c>
      <c r="E4" s="329" t="s">
        <v>1621</v>
      </c>
      <c r="F4" s="329" t="s">
        <v>8</v>
      </c>
      <c r="G4" s="329" t="s">
        <v>1622</v>
      </c>
    </row>
    <row r="5" spans="2:8">
      <c r="B5" s="332" t="s">
        <v>1153</v>
      </c>
      <c r="C5" s="332">
        <v>314978</v>
      </c>
      <c r="D5" s="332" t="s">
        <v>1623</v>
      </c>
      <c r="E5" s="332" t="s">
        <v>541</v>
      </c>
      <c r="F5" s="332" t="s">
        <v>101</v>
      </c>
      <c r="G5" s="333">
        <v>46143</v>
      </c>
    </row>
    <row r="6" spans="2:8">
      <c r="B6" s="332" t="s">
        <v>1624</v>
      </c>
      <c r="C6" s="332">
        <v>256790</v>
      </c>
      <c r="D6" s="332" t="s">
        <v>1625</v>
      </c>
      <c r="E6" s="332" t="s">
        <v>541</v>
      </c>
      <c r="F6" s="332" t="s">
        <v>1626</v>
      </c>
      <c r="G6" s="333">
        <v>45992</v>
      </c>
    </row>
    <row r="7" spans="2:8">
      <c r="B7" s="332" t="s">
        <v>1627</v>
      </c>
      <c r="C7" s="332">
        <v>265193</v>
      </c>
      <c r="D7" s="332" t="s">
        <v>1628</v>
      </c>
      <c r="E7" s="332" t="s">
        <v>542</v>
      </c>
      <c r="F7" s="332" t="s">
        <v>1500</v>
      </c>
      <c r="G7" s="332" t="s">
        <v>1629</v>
      </c>
    </row>
    <row r="8" spans="2:8">
      <c r="B8" s="332" t="s">
        <v>1630</v>
      </c>
      <c r="C8" s="332">
        <v>293716</v>
      </c>
      <c r="D8" s="332" t="s">
        <v>1631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1632</v>
      </c>
      <c r="C9" s="332">
        <v>257258</v>
      </c>
      <c r="D9" s="332" t="s">
        <v>1633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1634</v>
      </c>
      <c r="C10" s="332">
        <v>371147</v>
      </c>
      <c r="D10" s="332" t="s">
        <v>1635</v>
      </c>
      <c r="E10" s="332" t="s">
        <v>543</v>
      </c>
      <c r="F10" s="332" t="s">
        <v>144</v>
      </c>
      <c r="G10" s="332" t="s">
        <v>1629</v>
      </c>
    </row>
    <row r="11" spans="2:8">
      <c r="B11" s="332" t="s">
        <v>1636</v>
      </c>
      <c r="C11" s="332">
        <v>259230</v>
      </c>
      <c r="D11" s="332" t="s">
        <v>1637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1638</v>
      </c>
      <c r="C12" s="332">
        <v>370705</v>
      </c>
      <c r="D12" s="332"/>
      <c r="E12" s="332" t="s">
        <v>543</v>
      </c>
      <c r="F12" s="332" t="s">
        <v>144</v>
      </c>
      <c r="G12" s="332" t="s">
        <v>1629</v>
      </c>
    </row>
    <row r="13" spans="2:8">
      <c r="B13" s="332" t="s">
        <v>1639</v>
      </c>
      <c r="C13" s="332">
        <v>258542</v>
      </c>
      <c r="D13" s="332" t="s">
        <v>1640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1641</v>
      </c>
      <c r="C14" s="332">
        <v>257050</v>
      </c>
      <c r="D14" s="332" t="s">
        <v>1642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9" t="s">
        <v>1643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24" t="s">
        <v>409</v>
      </c>
      <c r="D3" s="324" t="s">
        <v>1644</v>
      </c>
      <c r="E3" s="324" t="s">
        <v>1645</v>
      </c>
      <c r="F3" s="324" t="s">
        <v>1646</v>
      </c>
      <c r="G3" s="329" t="s">
        <v>1647</v>
      </c>
      <c r="H3" s="324" t="s">
        <v>1648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1649</v>
      </c>
      <c r="H4" s="327"/>
    </row>
    <row r="5" spans="3:8" ht="29.25">
      <c r="C5" s="325" t="s">
        <v>541</v>
      </c>
      <c r="D5" s="325" t="s">
        <v>1650</v>
      </c>
      <c r="E5" s="326">
        <v>46000</v>
      </c>
      <c r="F5" s="325">
        <v>9000</v>
      </c>
      <c r="G5" s="330" t="s">
        <v>1651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1652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1653</v>
      </c>
      <c r="G7" s="331" t="s">
        <v>1654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1655</v>
      </c>
      <c r="G8" s="330" t="s">
        <v>1656</v>
      </c>
      <c r="H8" s="325" t="s">
        <v>1657</v>
      </c>
    </row>
    <row r="9" spans="3:8">
      <c r="C9" s="325" t="s">
        <v>463</v>
      </c>
      <c r="D9" s="325" t="s">
        <v>1658</v>
      </c>
      <c r="E9" s="326">
        <v>45993</v>
      </c>
      <c r="F9" s="325">
        <v>12000</v>
      </c>
      <c r="G9" s="330" t="s">
        <v>1659</v>
      </c>
      <c r="H9" s="325"/>
    </row>
    <row r="10" spans="3:8" ht="29.25">
      <c r="C10" s="325" t="s">
        <v>463</v>
      </c>
      <c r="D10" s="325" t="s">
        <v>1660</v>
      </c>
      <c r="E10" s="326">
        <v>45993</v>
      </c>
      <c r="F10" s="325">
        <v>9000</v>
      </c>
      <c r="G10" s="330" t="s">
        <v>1661</v>
      </c>
      <c r="H10" s="325"/>
    </row>
    <row r="11" spans="3:8" ht="29.25">
      <c r="C11" s="325" t="s">
        <v>463</v>
      </c>
      <c r="D11" s="325" t="s">
        <v>1662</v>
      </c>
      <c r="E11" s="326">
        <v>45993</v>
      </c>
      <c r="F11" s="325">
        <v>10000</v>
      </c>
      <c r="G11" s="330" t="s">
        <v>1661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1663</v>
      </c>
      <c r="H12" s="325" t="s">
        <v>1664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B472" sqref="B472:U48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35"/>
      <c r="M1" s="124"/>
      <c r="N1" s="268"/>
      <c r="O1" s="268"/>
      <c r="P1" s="170"/>
      <c r="Q1" s="393" t="s">
        <v>922</v>
      </c>
      <c r="R1" s="394"/>
      <c r="U1" s="102"/>
      <c r="V1" s="395" t="s">
        <v>1665</v>
      </c>
      <c r="W1" s="395"/>
      <c r="X1" s="395"/>
      <c r="Y1" s="104"/>
    </row>
    <row r="2" spans="1:25" s="101" customFormat="1" ht="11.25" customHeight="1">
      <c r="A2" s="105" t="s">
        <v>1666</v>
      </c>
      <c r="B2" s="105" t="s">
        <v>1667</v>
      </c>
      <c r="C2" s="105" t="s">
        <v>313</v>
      </c>
      <c r="D2" s="106" t="s">
        <v>874</v>
      </c>
      <c r="E2" s="106" t="s">
        <v>875</v>
      </c>
      <c r="F2" s="106" t="s">
        <v>1668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1669</v>
      </c>
      <c r="U2" s="108" t="s">
        <v>877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7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40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15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40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0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30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1700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>
        <f ca="1">_xlfn.XLOOKUP(G488&amp;$W$2,BS_CONTROLE[CHAVE],BS_CONTROLE[Quantidade_11],"-")</f>
        <v>30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ZEV-ZPT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ZGM1</v>
      </c>
      <c r="L489" s="337" t="str">
        <f>IF(SP_SUL!N491="","*",SP_SUL!N491)</f>
        <v>ZGM1</v>
      </c>
      <c r="M489" s="111">
        <f>IF(SP_SUL!J491="","*",SP_SUL!J491)</f>
        <v>30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0</v>
      </c>
      <c r="W489" s="112">
        <f ca="1">_xlfn.XLOOKUP(G489&amp;$W$2,BS_CONTROLE[CHAVE],BS_CONTROLE[Quantidade_11],"-")</f>
        <v>1700</v>
      </c>
      <c r="X489" s="112">
        <f ca="1">_xlfn.XLOOKUP(G489&amp;$X$2,BS_CONTROLE[CHAVE],BS_CONTROLE[Quantidade_11],"-")</f>
        <v>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7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40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15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40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2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400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6" t="s">
        <v>1671</v>
      </c>
      <c r="D5" s="397"/>
      <c r="E5" s="397"/>
      <c r="F5" s="397"/>
      <c r="G5" s="397"/>
      <c r="H5" s="397"/>
      <c r="I5" s="397"/>
      <c r="J5" s="398"/>
      <c r="K5" s="399" t="s">
        <v>1672</v>
      </c>
      <c r="L5" s="400"/>
      <c r="M5" s="400"/>
      <c r="N5" s="400"/>
      <c r="O5" s="401" t="s">
        <v>1673</v>
      </c>
      <c r="P5" s="402"/>
      <c r="Q5" s="403"/>
    </row>
    <row r="6" spans="1:17" s="94" customFormat="1" ht="15.75" customHeight="1">
      <c r="A6" s="88" t="s">
        <v>1668</v>
      </c>
      <c r="B6" s="95" t="s">
        <v>1667</v>
      </c>
      <c r="C6" s="96" t="s">
        <v>874</v>
      </c>
      <c r="D6" s="97" t="s">
        <v>875</v>
      </c>
      <c r="E6" s="96" t="s">
        <v>1674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1675</v>
      </c>
      <c r="M6" s="139" t="s">
        <v>335</v>
      </c>
      <c r="N6" s="140" t="s">
        <v>869</v>
      </c>
      <c r="O6" s="246" t="s">
        <v>912</v>
      </c>
      <c r="P6" s="157"/>
      <c r="Q6" s="193" t="s">
        <v>1676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ZEV-ZPT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ZGM1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ZGM1</v>
      </c>
      <c r="M470" s="141">
        <f>IF(SP_SUL!AP491="","*",SP_SUL!AP491)</f>
        <v>114.3</v>
      </c>
      <c r="N470" s="141" t="str">
        <f>IF(SP_SUL!AM491="","*",SP_SUL!AM491)</f>
        <v>ZGM1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W61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W62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1677</v>
      </c>
      <c r="C2" s="96" t="s">
        <v>859</v>
      </c>
      <c r="D2" s="96" t="s">
        <v>861</v>
      </c>
      <c r="E2" s="96" t="s">
        <v>1678</v>
      </c>
      <c r="F2" s="96" t="s">
        <v>1679</v>
      </c>
      <c r="G2" s="96" t="s">
        <v>1680</v>
      </c>
      <c r="H2" s="96" t="s">
        <v>1681</v>
      </c>
      <c r="I2" s="96" t="s">
        <v>1682</v>
      </c>
      <c r="J2" s="96" t="s">
        <v>1683</v>
      </c>
      <c r="K2" s="131" t="s">
        <v>1684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*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*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*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*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*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*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*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*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*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ZGM1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W61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W62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2025-12-19T18:31:01Z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