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44" documentId="120_S{4F5750E5-6FE7-58E6-9AFF-44783FD1E583}" xr6:coauthVersionLast="47" xr6:coauthVersionMax="47" xr10:uidLastSave="{42AAF62B-44E7-42AA-A8E4-4452DD4FB33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15" i="1" l="1" a="1"/>
  <c r="N615" i="1" s="1"/>
  <c r="M615" i="1" a="1"/>
  <c r="M615" i="1" s="1"/>
  <c r="N613" i="1" a="1"/>
  <c r="N613" i="1" s="1"/>
  <c r="M613" i="1" a="1"/>
  <c r="M613" i="1" s="1"/>
  <c r="N610" i="1" a="1"/>
  <c r="N610" i="1" s="1"/>
  <c r="N609" i="1" a="1"/>
  <c r="N609" i="1" s="1"/>
  <c r="M609" i="1" a="1"/>
  <c r="M609" i="1" s="1"/>
  <c r="N606" i="1" a="1"/>
  <c r="N606" i="1" s="1"/>
  <c r="M606" i="1" a="1"/>
  <c r="M606" i="1" s="1"/>
  <c r="N601" i="1" a="1"/>
  <c r="N601" i="1" s="1"/>
  <c r="M601" i="1" a="1"/>
  <c r="M601" i="1" s="1"/>
  <c r="N600" i="1" a="1"/>
  <c r="N600" i="1" s="1"/>
  <c r="M600" i="1" a="1"/>
  <c r="M600" i="1" s="1"/>
  <c r="N599" i="1" a="1"/>
  <c r="N599" i="1" s="1"/>
  <c r="M599" i="1" a="1"/>
  <c r="M599" i="1" s="1"/>
  <c r="N605" i="1" a="1"/>
  <c r="N605" i="1" s="1"/>
  <c r="M605" i="1" a="1"/>
  <c r="M605" i="1" s="1"/>
  <c r="N604" i="1" a="1"/>
  <c r="N604" i="1" s="1"/>
  <c r="M604" i="1" a="1"/>
  <c r="M604" i="1" s="1"/>
  <c r="N603" i="1" a="1"/>
  <c r="N603" i="1" s="1"/>
  <c r="N595" i="1" a="1"/>
  <c r="N595" i="1" s="1"/>
  <c r="M595" i="1" a="1"/>
  <c r="M595" i="1" s="1"/>
  <c r="H595" i="1" a="1"/>
  <c r="H595" i="1" s="1"/>
  <c r="N594" i="1" a="1"/>
  <c r="N594" i="1" s="1"/>
  <c r="M594" i="1" a="1"/>
  <c r="M594" i="1" s="1"/>
  <c r="N593" i="1" a="1"/>
  <c r="N593" i="1" s="1"/>
  <c r="M593" i="1" a="1"/>
  <c r="M593" i="1" s="1"/>
  <c r="N592" i="1" a="1"/>
  <c r="N592" i="1" s="1"/>
  <c r="M592" i="1" a="1"/>
  <c r="M592" i="1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AM621" i="1" s="1"/>
  <c r="N620" i="1" a="1"/>
  <c r="N620" i="1"/>
  <c r="AN620" i="1" s="1"/>
  <c r="M620" i="1" a="1"/>
  <c r="M620" i="1"/>
  <c r="AM620" i="1" s="1"/>
  <c r="N619" i="1" a="1"/>
  <c r="N619" i="1"/>
  <c r="AN619" i="1" s="1"/>
  <c r="M619" i="1" a="1"/>
  <c r="M619" i="1"/>
  <c r="AM619" i="1" s="1"/>
  <c r="N618" i="1" a="1"/>
  <c r="N618" i="1"/>
  <c r="AN618" i="1" s="1"/>
  <c r="M618" i="1" a="1"/>
  <c r="M618" i="1"/>
  <c r="AM618" i="1" s="1"/>
  <c r="N617" i="1" a="1"/>
  <c r="N617" i="1"/>
  <c r="AN617" i="1" s="1"/>
  <c r="M617" i="1" a="1"/>
  <c r="M617" i="1"/>
  <c r="AM617" i="1" s="1"/>
  <c r="N616" i="1" a="1"/>
  <c r="N616" i="1"/>
  <c r="AN616" i="1" s="1"/>
  <c r="M616" i="1" a="1"/>
  <c r="M616" i="1"/>
  <c r="AM616" i="1" s="1"/>
  <c r="AN615" i="1"/>
  <c r="AM615" i="1"/>
  <c r="N614" i="1" a="1"/>
  <c r="N614" i="1"/>
  <c r="AN614" i="1" s="1"/>
  <c r="M614" i="1" a="1"/>
  <c r="M614" i="1"/>
  <c r="AM614" i="1" s="1"/>
  <c r="AN613" i="1"/>
  <c r="AM613" i="1"/>
  <c r="N612" i="1" a="1"/>
  <c r="N612" i="1"/>
  <c r="AN612" i="1" s="1"/>
  <c r="M612" i="1" a="1"/>
  <c r="M612" i="1"/>
  <c r="AM612" i="1" s="1"/>
  <c r="N611" i="1" a="1"/>
  <c r="N611" i="1"/>
  <c r="AN611" i="1" s="1"/>
  <c r="M611" i="1" a="1"/>
  <c r="M611" i="1"/>
  <c r="AM611" i="1" s="1"/>
  <c r="AN610" i="1"/>
  <c r="AM610" i="1"/>
  <c r="AN609" i="1"/>
  <c r="AM609" i="1"/>
  <c r="N608" i="1" a="1"/>
  <c r="N608" i="1"/>
  <c r="AN608" i="1" s="1"/>
  <c r="M608" i="1" a="1"/>
  <c r="M608" i="1"/>
  <c r="AM608" i="1" s="1"/>
  <c r="N607" i="1" a="1"/>
  <c r="N607" i="1"/>
  <c r="AN607" i="1" s="1"/>
  <c r="M607" i="1" a="1"/>
  <c r="M607" i="1"/>
  <c r="AM607" i="1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M602" i="1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AM660" i="1" s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AM659" i="1" s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AM658" i="1" s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AM657" i="1" s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AM656" i="1" s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AM655" i="1" s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AM654" i="1" s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AM653" i="1" s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AM652" i="1" s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AM651" i="1" s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AM650" i="1" s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AM649" i="1" s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AM648" i="1" s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AM647" i="1" s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AM646" i="1" s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AM645" i="1" s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AM644" i="1" s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AM643" i="1" s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AM642" i="1" s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AM641" i="1" s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AM640" i="1" s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AM639" i="1" s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AM638" i="1" s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AM637" i="1" s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AM636" i="1" s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AM635" i="1" s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AM634" i="1" s="1"/>
  <c r="BD633" i="1" a="1"/>
  <c r="BD633" i="1"/>
  <c r="BC633" i="1" a="1"/>
  <c r="BC633" i="1"/>
  <c r="T633" i="1" a="1"/>
  <c r="T633" i="1"/>
  <c r="S633" i="1" a="1"/>
  <c r="S633" i="1"/>
  <c r="N633" i="1" a="1"/>
  <c r="N633" i="1"/>
  <c r="AN633" i="1" s="1"/>
  <c r="M633" i="1" a="1"/>
  <c r="M633" i="1"/>
  <c r="AM633" i="1" s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AM632" i="1" s="1"/>
  <c r="BD631" i="1" a="1"/>
  <c r="BD631" i="1"/>
  <c r="BC631" i="1" a="1"/>
  <c r="BC631" i="1"/>
  <c r="T631" i="1" a="1"/>
  <c r="T631" i="1"/>
  <c r="S631" i="1" a="1"/>
  <c r="S631" i="1"/>
  <c r="N631" i="1" a="1"/>
  <c r="N631" i="1"/>
  <c r="AN631" i="1" s="1"/>
  <c r="M631" i="1" a="1"/>
  <c r="M631" i="1"/>
  <c r="AM631" i="1" s="1"/>
  <c r="BD630" i="1" a="1"/>
  <c r="BD630" i="1"/>
  <c r="BC630" i="1" a="1"/>
  <c r="BC630" i="1"/>
  <c r="T630" i="1" a="1"/>
  <c r="T630" i="1"/>
  <c r="S630" i="1" a="1"/>
  <c r="S630" i="1"/>
  <c r="N630" i="1" a="1"/>
  <c r="N630" i="1"/>
  <c r="AN630" i="1" s="1"/>
  <c r="M630" i="1" a="1"/>
  <c r="M630" i="1"/>
  <c r="AM630" i="1" s="1"/>
  <c r="BD629" i="1" a="1"/>
  <c r="BD629" i="1"/>
  <c r="BC629" i="1" a="1"/>
  <c r="BC629" i="1"/>
  <c r="T629" i="1" a="1"/>
  <c r="T629" i="1"/>
  <c r="S629" i="1" a="1"/>
  <c r="S629" i="1"/>
  <c r="N629" i="1" a="1"/>
  <c r="N629" i="1"/>
  <c r="AN629" i="1" s="1"/>
  <c r="M629" i="1" a="1"/>
  <c r="M629" i="1"/>
  <c r="AM629" i="1" s="1"/>
  <c r="BD628" i="1" a="1"/>
  <c r="BD628" i="1"/>
  <c r="BC628" i="1" a="1"/>
  <c r="BC628" i="1"/>
  <c r="T628" i="1" a="1"/>
  <c r="T628" i="1"/>
  <c r="S628" i="1" a="1"/>
  <c r="S628" i="1"/>
  <c r="N628" i="1" a="1"/>
  <c r="N628" i="1"/>
  <c r="AN628" i="1" s="1"/>
  <c r="M628" i="1" a="1"/>
  <c r="M628" i="1"/>
  <c r="AM628" i="1" s="1"/>
  <c r="BD627" i="1" a="1"/>
  <c r="BD627" i="1"/>
  <c r="BC627" i="1" a="1"/>
  <c r="BC627" i="1"/>
  <c r="T627" i="1" a="1"/>
  <c r="T627" i="1"/>
  <c r="S627" i="1" a="1"/>
  <c r="S627" i="1"/>
  <c r="N627" i="1" a="1"/>
  <c r="N627" i="1"/>
  <c r="AN627" i="1" s="1"/>
  <c r="M627" i="1" a="1"/>
  <c r="M627" i="1"/>
  <c r="AM627" i="1" s="1"/>
  <c r="BD626" i="1" a="1"/>
  <c r="BD626" i="1"/>
  <c r="BC626" i="1" a="1"/>
  <c r="BC626" i="1"/>
  <c r="T626" i="1" a="1"/>
  <c r="T626" i="1"/>
  <c r="S626" i="1" a="1"/>
  <c r="S626" i="1"/>
  <c r="N626" i="1" a="1"/>
  <c r="N626" i="1"/>
  <c r="AN626" i="1" s="1"/>
  <c r="M626" i="1" a="1"/>
  <c r="M626" i="1"/>
  <c r="AM626" i="1" s="1"/>
  <c r="BD625" i="1" a="1"/>
  <c r="BD625" i="1"/>
  <c r="BC625" i="1" a="1"/>
  <c r="BC625" i="1"/>
  <c r="T625" i="1" a="1"/>
  <c r="T625" i="1"/>
  <c r="S625" i="1" a="1"/>
  <c r="S625" i="1"/>
  <c r="N625" i="1" a="1"/>
  <c r="N625" i="1"/>
  <c r="AN625" i="1" s="1"/>
  <c r="M625" i="1" a="1"/>
  <c r="M625" i="1"/>
  <c r="AM625" i="1" s="1"/>
  <c r="BD624" i="1" a="1"/>
  <c r="BD624" i="1"/>
  <c r="BC624" i="1" a="1"/>
  <c r="BC624" i="1"/>
  <c r="T624" i="1" a="1"/>
  <c r="T624" i="1"/>
  <c r="S624" i="1" a="1"/>
  <c r="S624" i="1"/>
  <c r="N624" i="1" a="1"/>
  <c r="N624" i="1"/>
  <c r="AN624" i="1" s="1"/>
  <c r="M624" i="1" a="1"/>
  <c r="M624" i="1"/>
  <c r="AM624" i="1" s="1"/>
  <c r="BD623" i="1" a="1"/>
  <c r="BD623" i="1"/>
  <c r="BC623" i="1" a="1"/>
  <c r="BC623" i="1"/>
  <c r="T623" i="1" a="1"/>
  <c r="T623" i="1"/>
  <c r="S623" i="1" a="1"/>
  <c r="S623" i="1"/>
  <c r="N623" i="1" a="1"/>
  <c r="N623" i="1"/>
  <c r="AN623" i="1" s="1"/>
  <c r="M623" i="1" a="1"/>
  <c r="M623" i="1"/>
  <c r="AM623" i="1" s="1"/>
  <c r="BD622" i="1" a="1"/>
  <c r="BD622" i="1"/>
  <c r="BC622" i="1" a="1"/>
  <c r="BC622" i="1"/>
  <c r="T622" i="1" a="1"/>
  <c r="T622" i="1"/>
  <c r="S622" i="1" a="1"/>
  <c r="S622" i="1"/>
  <c r="N622" i="1" a="1"/>
  <c r="N622" i="1"/>
  <c r="AN622" i="1" s="1"/>
  <c r="M622" i="1" a="1"/>
  <c r="M622" i="1"/>
  <c r="AM622" i="1" s="1"/>
  <c r="BD621" i="1" a="1"/>
  <c r="BD621" i="1"/>
  <c r="BC621" i="1" a="1"/>
  <c r="BC621" i="1"/>
  <c r="T621" i="1" a="1"/>
  <c r="T621" i="1"/>
  <c r="S621" i="1" a="1"/>
  <c r="S621" i="1"/>
  <c r="BD620" i="1" a="1"/>
  <c r="BD620" i="1"/>
  <c r="BC620" i="1" a="1"/>
  <c r="BC620" i="1"/>
  <c r="T620" i="1" a="1"/>
  <c r="T620" i="1"/>
  <c r="S620" i="1" a="1"/>
  <c r="S620" i="1"/>
  <c r="BD619" i="1" a="1"/>
  <c r="BD619" i="1"/>
  <c r="BC619" i="1" a="1"/>
  <c r="BC619" i="1"/>
  <c r="T619" i="1" a="1"/>
  <c r="T619" i="1"/>
  <c r="S619" i="1" a="1"/>
  <c r="S619" i="1"/>
  <c r="BD618" i="1" a="1"/>
  <c r="BD618" i="1"/>
  <c r="BC618" i="1" a="1"/>
  <c r="BC618" i="1"/>
  <c r="T618" i="1" a="1"/>
  <c r="T618" i="1"/>
  <c r="S618" i="1" a="1"/>
  <c r="S618" i="1"/>
  <c r="BD617" i="1" a="1"/>
  <c r="BD617" i="1"/>
  <c r="BC617" i="1" a="1"/>
  <c r="BC617" i="1"/>
  <c r="T617" i="1" a="1"/>
  <c r="T617" i="1"/>
  <c r="S617" i="1" a="1"/>
  <c r="S617" i="1"/>
  <c r="BD616" i="1" a="1"/>
  <c r="BD616" i="1"/>
  <c r="BC616" i="1" a="1"/>
  <c r="BC616" i="1"/>
  <c r="T616" i="1" a="1"/>
  <c r="T616" i="1"/>
  <c r="S616" i="1" a="1"/>
  <c r="S616" i="1"/>
  <c r="BD615" i="1" a="1"/>
  <c r="BD615" i="1"/>
  <c r="BC615" i="1" a="1"/>
  <c r="BC615" i="1"/>
  <c r="T615" i="1" a="1"/>
  <c r="T615" i="1"/>
  <c r="S615" i="1" a="1"/>
  <c r="S615" i="1"/>
  <c r="BD614" i="1" a="1"/>
  <c r="BD614" i="1"/>
  <c r="BC614" i="1" a="1"/>
  <c r="BC614" i="1"/>
  <c r="T614" i="1" a="1"/>
  <c r="T614" i="1"/>
  <c r="S614" i="1" a="1"/>
  <c r="S614" i="1"/>
  <c r="BD613" i="1" a="1"/>
  <c r="BD613" i="1"/>
  <c r="BC613" i="1" a="1"/>
  <c r="BC613" i="1"/>
  <c r="T613" i="1" a="1"/>
  <c r="T613" i="1"/>
  <c r="S613" i="1" a="1"/>
  <c r="S613" i="1"/>
  <c r="BD612" i="1" a="1"/>
  <c r="BD612" i="1"/>
  <c r="BC612" i="1" a="1"/>
  <c r="BC612" i="1"/>
  <c r="T612" i="1" a="1"/>
  <c r="T612" i="1"/>
  <c r="S612" i="1" a="1"/>
  <c r="S612" i="1"/>
  <c r="BD611" i="1" a="1"/>
  <c r="BD611" i="1"/>
  <c r="BC611" i="1" a="1"/>
  <c r="BC611" i="1"/>
  <c r="T611" i="1" a="1"/>
  <c r="T611" i="1"/>
  <c r="S611" i="1" a="1"/>
  <c r="S611" i="1"/>
  <c r="BD610" i="1" a="1"/>
  <c r="BD610" i="1"/>
  <c r="BC610" i="1" a="1"/>
  <c r="BC610" i="1"/>
  <c r="T610" i="1" a="1"/>
  <c r="T610" i="1"/>
  <c r="S610" i="1" a="1"/>
  <c r="S610" i="1"/>
  <c r="BD609" i="1" a="1"/>
  <c r="BD609" i="1"/>
  <c r="BC609" i="1" a="1"/>
  <c r="BC609" i="1"/>
  <c r="T609" i="1" a="1"/>
  <c r="T609" i="1"/>
  <c r="S609" i="1" a="1"/>
  <c r="S609" i="1"/>
  <c r="BD608" i="1" a="1"/>
  <c r="BD608" i="1"/>
  <c r="BC608" i="1" a="1"/>
  <c r="BC608" i="1"/>
  <c r="T608" i="1" a="1"/>
  <c r="T608" i="1"/>
  <c r="S608" i="1" a="1"/>
  <c r="S608" i="1"/>
  <c r="BD607" i="1" a="1"/>
  <c r="BD607" i="1"/>
  <c r="BC607" i="1" a="1"/>
  <c r="BC607" i="1"/>
  <c r="T607" i="1" a="1"/>
  <c r="T607" i="1"/>
  <c r="S607" i="1" a="1"/>
  <c r="S607" i="1"/>
  <c r="BD606" i="1" a="1"/>
  <c r="BD606" i="1"/>
  <c r="BC606" i="1" a="1"/>
  <c r="BC606" i="1"/>
  <c r="T606" i="1" a="1"/>
  <c r="T606" i="1"/>
  <c r="S606" i="1" a="1"/>
  <c r="S606" i="1"/>
  <c r="BD605" i="1" a="1"/>
  <c r="BD605" i="1"/>
  <c r="BC605" i="1" a="1"/>
  <c r="BC605" i="1"/>
  <c r="T605" i="1" a="1"/>
  <c r="T605" i="1"/>
  <c r="S605" i="1" a="1"/>
  <c r="S605" i="1"/>
  <c r="BD604" i="1" a="1"/>
  <c r="BD604" i="1"/>
  <c r="BC604" i="1" a="1"/>
  <c r="BC604" i="1"/>
  <c r="T604" i="1" a="1"/>
  <c r="T604" i="1"/>
  <c r="S604" i="1" a="1"/>
  <c r="S604" i="1"/>
  <c r="BD603" i="1" a="1"/>
  <c r="BD603" i="1"/>
  <c r="BC603" i="1" a="1"/>
  <c r="BC603" i="1"/>
  <c r="T603" i="1" a="1"/>
  <c r="T603" i="1"/>
  <c r="S603" i="1" a="1"/>
  <c r="S603" i="1"/>
  <c r="BD602" i="1" a="1"/>
  <c r="BD602" i="1"/>
  <c r="BC602" i="1" a="1"/>
  <c r="BC602" i="1"/>
  <c r="T602" i="1" a="1"/>
  <c r="T602" i="1"/>
  <c r="S602" i="1" a="1"/>
  <c r="S602" i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/>
  <c r="AY603" i="1"/>
  <c r="BB603" i="1"/>
  <c r="BF603" i="1"/>
  <c r="BR603" i="1"/>
  <c r="BS603" i="1"/>
  <c r="A604" i="1"/>
  <c r="G604" i="1"/>
  <c r="AI604" i="1"/>
  <c r="AJ604" i="1"/>
  <c r="AY604" i="1"/>
  <c r="BB604" i="1"/>
  <c r="BF604" i="1"/>
  <c r="BR604" i="1"/>
  <c r="BS604" i="1"/>
  <c r="A605" i="1"/>
  <c r="G605" i="1"/>
  <c r="AI605" i="1"/>
  <c r="AJ605" i="1"/>
  <c r="AY605" i="1"/>
  <c r="BB605" i="1"/>
  <c r="BF605" i="1"/>
  <c r="BR605" i="1"/>
  <c r="BS605" i="1"/>
  <c r="A606" i="1"/>
  <c r="G606" i="1"/>
  <c r="AI606" i="1"/>
  <c r="AJ606" i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/>
  <c r="AY609" i="1"/>
  <c r="BB609" i="1"/>
  <c r="BF609" i="1"/>
  <c r="BR609" i="1"/>
  <c r="BS609" i="1"/>
  <c r="A610" i="1"/>
  <c r="G610" i="1"/>
  <c r="AI610" i="1"/>
  <c r="AJ610" i="1"/>
  <c r="AY610" i="1"/>
  <c r="BB610" i="1"/>
  <c r="BF610" i="1"/>
  <c r="BR610" i="1"/>
  <c r="BS610" i="1"/>
  <c r="A611" i="1"/>
  <c r="G611" i="1"/>
  <c r="AI611" i="1"/>
  <c r="AJ611" i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/>
  <c r="AY613" i="1"/>
  <c r="BB613" i="1"/>
  <c r="BF613" i="1"/>
  <c r="BR613" i="1"/>
  <c r="BS613" i="1"/>
  <c r="A614" i="1"/>
  <c r="G614" i="1"/>
  <c r="AI614" i="1"/>
  <c r="AJ614" i="1"/>
  <c r="AY614" i="1"/>
  <c r="BB614" i="1"/>
  <c r="BF614" i="1"/>
  <c r="BR614" i="1"/>
  <c r="BS614" i="1"/>
  <c r="A615" i="1"/>
  <c r="G615" i="1"/>
  <c r="AI615" i="1"/>
  <c r="AJ615" i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/>
  <c r="AY617" i="1"/>
  <c r="BB617" i="1"/>
  <c r="BF617" i="1"/>
  <c r="BR617" i="1"/>
  <c r="BS617" i="1"/>
  <c r="A618" i="1"/>
  <c r="G618" i="1"/>
  <c r="AI618" i="1"/>
  <c r="AJ618" i="1"/>
  <c r="AY618" i="1"/>
  <c r="BB618" i="1"/>
  <c r="BF618" i="1"/>
  <c r="BR618" i="1"/>
  <c r="BS618" i="1"/>
  <c r="A619" i="1"/>
  <c r="G619" i="1"/>
  <c r="AI619" i="1"/>
  <c r="AJ619" i="1"/>
  <c r="AY619" i="1"/>
  <c r="BB619" i="1"/>
  <c r="BF619" i="1"/>
  <c r="BR619" i="1"/>
  <c r="BS619" i="1"/>
  <c r="A620" i="1"/>
  <c r="G620" i="1"/>
  <c r="AI620" i="1"/>
  <c r="AJ620" i="1"/>
  <c r="AY620" i="1"/>
  <c r="BB620" i="1"/>
  <c r="BF620" i="1"/>
  <c r="BR620" i="1"/>
  <c r="BS620" i="1"/>
  <c r="A621" i="1"/>
  <c r="G621" i="1"/>
  <c r="AI621" i="1"/>
  <c r="AJ621" i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/>
  <c r="L587" i="12" s="1"/>
  <c r="M589" i="1" a="1"/>
  <c r="M589" i="1" s="1"/>
  <c r="N588" i="1" a="1"/>
  <c r="N588" i="1" s="1"/>
  <c r="M588" i="1" a="1"/>
  <c r="M588" i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/>
  <c r="N581" i="1" a="1"/>
  <c r="N581" i="1" s="1"/>
  <c r="M581" i="1" a="1"/>
  <c r="M581" i="1" s="1"/>
  <c r="G563" i="11" s="1"/>
  <c r="N580" i="1" a="1"/>
  <c r="N580" i="1"/>
  <c r="L578" i="12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/>
  <c r="E593" i="12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/>
  <c r="E589" i="12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G579" i="11"/>
  <c r="M596" i="1" a="1"/>
  <c r="M596" i="1" s="1"/>
  <c r="AM596" i="1" s="1"/>
  <c r="M591" i="1" a="1"/>
  <c r="M591" i="1" s="1"/>
  <c r="M590" i="1" a="1"/>
  <c r="M590" i="1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N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M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M588" i="1"/>
  <c r="AO588" i="1"/>
  <c r="AP588" i="1"/>
  <c r="AQ588" i="1"/>
  <c r="AK589" i="1"/>
  <c r="AL589" i="1"/>
  <c r="AN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F557" i="11"/>
  <c r="H557" i="11"/>
  <c r="I557" i="11"/>
  <c r="J557" i="11"/>
  <c r="K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D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584" i="12" l="1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569" i="11" l="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<sst xmlns="http://schemas.openxmlformats.org/spreadsheetml/2006/main" count="12778" uniqueCount="1855">
  <si>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</si>
  <si>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</si>
  <si>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</si>
  <si>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</si>
  <si>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</si>
  <si>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</si>
  <si>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</si>
  <si>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</si>
  <si>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</si>
  <si>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</si>
  <si>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</si>
  <si>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</si>
  <si>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</si>
  <si>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</si>
  <si>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</si>
  <si>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</si>
  <si>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</si>
  <si>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</si>
  <si>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</si>
  <si>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</si>
  <si>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</si>
  <si>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</si>
  <si>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</si>
  <si>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</si>
  <si>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</si>
  <si>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</si>
  <si>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</si>
  <si>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</si>
  <si>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</si>
  <si>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</si>
  <si>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</si>
  <si>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</si>
  <si>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</si>
  <si>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</si>
  <si>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</si>
  <si>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</si>
  <si>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</si>
  <si>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</si>
  <si>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</si>
  <si>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</si>
  <si>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</si>
  <si>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</si>
  <si>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</si>
  <si>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</si>
  <si>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</si>
  <si>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</si>
  <si>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</si>
  <si>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</si>
  <si>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</si>
  <si>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</si>
  <si>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</si>
  <si>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</si>
  <si>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</si>
  <si>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</si>
  <si>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</si>
  <si>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</si>
  <si>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</si>
  <si>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</si>
  <si>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</si>
  <si>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</si>
  <si>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</si>
  <si>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</si>
  <si>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</si>
  <si>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</si>
  <si>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</si>
  <si>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</si>
  <si>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</si>
  <si>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</si>
  <si>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</si>
  <si>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</si>
  <si>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</si>
  <si>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</si>
  <si>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</si>
  <si>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</si>
  <si>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</si>
  <si>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</si>
  <si>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</si>
  <si>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</si>
  <si>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</si>
  <si>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</si>
  <si>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</si>
  <si>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</si>
  <si>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</si>
  <si>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</si>
  <si>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</si>
  <si>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</si>
  <si>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</si>
  <si>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</si>
  <si>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</si>
  <si>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</si>
  <si>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</si>
  <si>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</si>
  <si>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</si>
  <si>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</si>
  <si>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</si>
  <si>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</si>
  <si>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</si>
  <si>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</si>
  <si>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</si>
  <si>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</si>
  <si>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</si>
  <si>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</si>
  <si>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</si>
  <si>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</si>
  <si>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</si>
  <si>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</si>
  <si>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</si>
  <si>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</si>
  <si>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</si>
  <si>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</si>
  <si>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</si>
  <si>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</si>
  <si>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</si>
  <si>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</si>
  <si>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</si>
  <si>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</si>
  <si>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</si>
  <si>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</si>
  <si>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</si>
  <si>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</si>
  <si>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</si>
  <si>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</si>
  <si>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</si>
  <si>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</si>
  <si>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</si>
  <si>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</si>
  <si>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</si>
  <si>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</si>
  <si>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</si>
  <si>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</si>
  <si>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</si>
  <si>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</si>
  <si>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</si>
  <si>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</si>
  <si>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</si>
  <si>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</si>
  <si>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</si>
  <si>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</si>
  <si>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</si>
  <si>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</si>
  <si>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</si>
  <si>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</si>
  <si>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</si>
  <si>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</si>
  <si>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</si>
  <si>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</si>
  <si>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</si>
  <si>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</si>
  <si>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</si>
  <si>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</si>
  <si>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</si>
  <si>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</si>
  <si>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</si>
  <si>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</si>
  <si>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</si>
  <si>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</si>
  <si>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</si>
  <si>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</si>
  <si>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</si>
  <si>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</si>
  <si>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</si>
  <si>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</si>
  <si>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</si>
  <si>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</si>
  <si>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</si>
  <si>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</si>
  <si>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</si>
  <si>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</si>
  <si>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</si>
  <si>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</si>
  <si>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</si>
  <si>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</si>
  <si>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</si>
  <si>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</si>
  <si>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</si>
  <si>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</si>
  <si>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</si>
  <si>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</si>
  <si>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</si>
  <si>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</si>
  <si>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</si>
  <si>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</si>
  <si>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</si>
  <si>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</si>
  <si>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</si>
  <si>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</si>
  <si>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</si>
  <si>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</si>
  <si>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</si>
  <si>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</si>
  <si>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</si>
  <si>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</si>
  <si>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</si>
  <si>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</si>
  <si>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</si>
  <si>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</si>
  <si>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</si>
  <si>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</si>
  <si>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</si>
  <si>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</si>
  <si>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</si>
  <si>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</si>
  <si>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</si>
  <si>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</si>
  <si>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</si>
  <si>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</si>
  <si>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</si>
  <si>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</si>
  <si>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</si>
  <si>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</si>
  <si>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</si>
  <si>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</si>
  <si>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</si>
  <si>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</si>
  <si>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</si>
  <si>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</si>
  <si>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</si>
  <si>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</si>
  <si>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</si>
  <si>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</si>
  <si>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</si>
  <si>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</si>
  <si>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</si>
  <si>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</si>
  <si>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</si>
  <si>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</si>
  <si>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</si>
  <si>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</si>
  <si>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</si>
  <si>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</si>
  <si>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</si>
  <si>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</si>
  <si>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</si>
  <si>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</si>
  <si>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</si>
  <si>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</si>
  <si>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</si>
  <si>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</si>
  <si>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</si>
  <si>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</si>
  <si>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</si>
  <si>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</si>
  <si>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</si>
  <si>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</si>
  <si>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</si>
  <si>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</si>
  <si>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</si>
  <si>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</si>
  <si>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</si>
  <si>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</si>
  <si>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</si>
  <si>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</si>
  <si>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</si>
  <si>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</si>
  <si>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</si>
  <si>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</si>
  <si>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</si>
  <si>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</si>
  <si>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</si>
  <si>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</si>
  <si>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</si>
  <si>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</si>
  <si>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</si>
  <si>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</si>
  <si>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</si>
  <si>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</si>
  <si>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</si>
  <si>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</si>
  <si>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</si>
  <si>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</si>
  <si>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</si>
  <si>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</si>
  <si>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</si>
  <si>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</si>
  <si>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</si>
  <si>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</si>
  <si>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</si>
  <si>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</si>
  <si>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</si>
  <si>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</si>
  <si>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</si>
  <si>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</si>
  <si>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</si>
  <si>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</si>
  <si>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</si>
  <si>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</si>
  <si>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</si>
  <si>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</si>
  <si>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</si>
  <si>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</si>
  <si>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</si>
  <si>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</si>
  <si>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</si>
  <si>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</si>
  <si>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</si>
  <si>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</si>
  <si>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</si>
  <si>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</si>
  <si>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</si>
  <si>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</si>
  <si>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</si>
  <si>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</si>
  <si>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</si>
  <si>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</si>
  <si>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</si>
  <si>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</si>
  <si>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</si>
  <si>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</si>
  <si>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</si>
  <si>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</si>
  <si>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</si>
  <si>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</si>
  <si>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</si>
  <si>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</si>
  <si>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</si>
  <si>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</si>
  <si>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</si>
  <si>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</si>
  <si>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</si>
  <si>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</si>
  <si>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</si>
  <si>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</si>
  <si>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</si>
  <si>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</si>
  <si>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</si>
  <si>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</si>
  <si>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</si>
  <si>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</si>
  <si>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</si>
  <si>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</si>
  <si>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</si>
  <si>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</si>
  <si>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</si>
  <si>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</si>
  <si>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</si>
  <si>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</si>
  <si>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</si>
  <si>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</si>
  <si>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</si>
  <si>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</si>
  <si>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</si>
  <si>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</si>
  <si>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</si>
  <si>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</si>
  <si>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</si>
  <si>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</si>
  <si>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</si>
  <si>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</si>
  <si>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</si>
  <si>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</si>
  <si>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</si>
  <si>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</si>
  <si>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</si>
  <si>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</si>
  <si>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</si>
  <si>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</si>
  <si>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</si>
  <si>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</si>
  <si>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</si>
  <si>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</si>
  <si>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</si>
  <si>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</si>
  <si>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</si>
  <si>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</si>
  <si>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</si>
  <si>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</si>
  <si>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</si>
  <si>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</si>
  <si>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</si>
  <si>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</si>
  <si>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</si>
  <si>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</si>
  <si>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</si>
  <si>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</si>
  <si>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</si>
  <si>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</si>
  <si>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</si>
  <si>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</si>
  <si>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</si>
  <si>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</si>
  <si>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</si>
  <si>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</si>
  <si>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</si>
  <si>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</si>
  <si>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</si>
  <si>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</si>
  <si>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</si>
  <si>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</si>
  <si>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</si>
  <si>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</si>
  <si>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</si>
  <si>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</si>
  <si>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</si>
  <si>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</si>
  <si>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</si>
  <si>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</si>
  <si>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</si>
  <si>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</si>
  <si>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</si>
  <si>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</si>
  <si>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</si>
  <si>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</si>
  <si>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</si>
  <si>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</si>
  <si>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</si>
  <si>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</si>
  <si>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</si>
  <si>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</si>
  <si>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</si>
  <si>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</si>
  <si>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</si>
  <si>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</si>
  <si>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</si>
  <si>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</si>
  <si>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</si>
  <si>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</si>
  <si>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</si>
  <si>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</si>
  <si>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</si>
  <si>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</si>
  <si>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</si>
  <si>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</si>
  <si>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</si>
  <si>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</si>
  <si>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</si>
  <si>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</si>
  <si>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</si>
  <si>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</si>
  <si>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</si>
  <si>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</si>
  <si>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</si>
  <si>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</si>
  <si>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</si>
  <si>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</si>
  <si>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</si>
  <si>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</si>
  <si>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</si>
  <si>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</si>
  <si>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</si>
  <si>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</si>
  <si>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</si>
  <si>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</si>
  <si>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</si>
  <si>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</si>
  <si>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</si>
  <si>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</si>
  <si>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</si>
  <si>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</si>
  <si>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</si>
  <si>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</si>
  <si>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</si>
  <si>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</si>
  <si>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</si>
  <si>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</si>
  <si>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</si>
  <si>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</si>
  <si>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</si>
  <si>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</si>
  <si>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</si>
  <si>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</si>
  <si>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</si>
  <si>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</si>
  <si>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</si>
  <si>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</si>
  <si>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</si>
  <si>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</si>
  <si>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</si>
  <si>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</si>
  <si>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</si>
  <si>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</si>
  <si>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</si>
  <si>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</si>
  <si>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</si>
  <si>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</si>
  <si>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</si>
  <si>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</si>
  <si>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</si>
  <si>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</si>
  <si>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</si>
  <si>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</si>
  <si>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</si>
  <si>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</si>
  <si>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</si>
  <si>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</si>
  <si>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</si>
  <si>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</si>
  <si>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</si>
  <si>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</si>
  <si>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</si>
  <si>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</si>
  <si>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</si>
  <si>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</si>
  <si>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</si>
  <si>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</si>
  <si>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</si>
  <si>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</si>
  <si>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</si>
  <si>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</si>
  <si>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</si>
  <si>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</si>
  <si>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</si>
  <si>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</si>
  <si>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</si>
  <si>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</si>
  <si>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</si>
  <si>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</si>
  <si>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</si>
  <si>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</si>
  <si>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</si>
  <si>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</si>
  <si>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</si>
  <si>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</si>
  <si>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</si>
  <si>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</si>
  <si>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</si>
  <si>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</si>
  <si>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</si>
  <si>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</si>
  <si>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</si>
  <si>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</si>
  <si>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</si>
  <si>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</si>
  <si>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</si>
  <si>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</si>
  <si>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</si>
  <si>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</si>
  <si>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</si>
  <si>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</si>
  <si>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</si>
  <si>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</si>
  <si>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</si>
  <si>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</si>
  <si>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</si>
  <si>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</si>
  <si>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</si>
  <si>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</si>
  <si>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</si>
  <si>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</si>
  <si>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</si>
  <si>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</si>
  <si>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</si>
  <si>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</si>
  <si>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</si>
  <si>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</si>
  <si>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</si>
  <si>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</si>
  <si>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</si>
  <si>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</si>
  <si>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</si>
  <si>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</si>
  <si>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</si>
  <si>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</si>
  <si>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</si>
  <si>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</si>
  <si>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</si>
  <si>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</si>
  <si>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</si>
  <si>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</si>
  <si>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</si>
  <si>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</si>
  <si>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</si>
  <si>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</si>
  <si>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</si>
  <si>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</si>
  <si>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</si>
  <si>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</si>
  <si>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</si>
  <si>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</si>
  <si>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</si>
  <si>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</si>
  <si>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</si>
  <si>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</si>
  <si>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</si>
  <si>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</si>
  <si>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</si>
  <si>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</si>
  <si>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</si>
  <si>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</si>
  <si>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</si>
  <si>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</si>
  <si>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</si>
  <si>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</si>
  <si>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</si>
  <si>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</si>
  <si>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</si>
  <si>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</si>
  <si>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</si>
  <si>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</si>
  <si>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</si>
  <si>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</si>
  <si>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</si>
  <si>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</si>
  <si>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</si>
  <si>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</si>
  <si>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</si>
  <si>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</si>
  <si>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</si>
  <si>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</si>
  <si>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</si>
  <si>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</si>
  <si>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</si>
  <si>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</si>
  <si>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</si>
  <si>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</si>
  <si>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</si>
  <si>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</si>
  <si>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</si>
  <si>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</si>
  <si>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</si>
  <si>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</si>
  <si>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</si>
  <si>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</si>
  <si>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</si>
  <si>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</si>
  <si>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</si>
  <si>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</si>
  <si>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</si>
  <si>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</si>
  <si>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</si>
  <si>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</si>
  <si>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</si>
  <si>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</si>
  <si>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</si>
  <si>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</si>
  <si>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</si>
  <si>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</si>
  <si>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</si>
  <si>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</si>
  <si>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</si>
  <si>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</si>
  <si>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</si>
  <si>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</si>
  <si>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</si>
  <si>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</si>
  <si>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</si>
  <si>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</si>
  <si>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</si>
  <si>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</si>
  <si>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</si>
  <si>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</si>
  <si>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</si>
  <si>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</si>
  <si>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</si>
  <si>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</si>
  <si>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</si>
  <si>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</si>
  <si>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</si>
  <si>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</si>
  <si>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</si>
  <si>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</si>
  <si>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</si>
  <si>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</si>
  <si>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</si>
  <si>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</si>
  <si>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</si>
  <si>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</si>
  <si>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</si>
  <si>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</si>
  <si>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</si>
  <si>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</si>
  <si>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</si>
  <si>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</si>
  <si>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</si>
  <si>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</si>
  <si>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</si>
  <si>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</si>
  <si>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</si>
  <si>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</si>
  <si>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</si>
  <si>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</si>
  <si>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</si>
  <si>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</si>
  <si>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</si>
  <si>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</si>
  <si>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</si>
  <si>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</si>
  <si>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</si>
  <si>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</si>
  <si>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</si>
  <si>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</si>
  <si>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</si>
  <si>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</si>
  <si>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</si>
  <si>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</si>
  <si>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</si>
  <si>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</si>
  <si>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</si>
  <si>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</si>
  <si>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</si>
  <si>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</si>
  <si>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</si>
  <si>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</si>
  <si>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</si>
  <si>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</si>
  <si>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</si>
  <si>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</si>
  <si>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</si>
  <si>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</si>
  <si>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</si>
  <si>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</si>
  <si>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</si>
  <si>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</si>
  <si>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</si>
  <si>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</si>
  <si>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</si>
  <si>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</si>
  <si>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</si>
  <si>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</si>
  <si>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</si>
  <si>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</si>
  <si>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</si>
  <si>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</si>
  <si>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</si>
  <si>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</si>
  <si>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</si>
  <si>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</si>
  <si>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</si>
  <si>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</si>
  <si>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</si>
  <si>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</si>
  <si>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</si>
  <si>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</si>
  <si>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</si>
  <si>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</si>
  <si>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</si>
  <si>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</si>
  <si>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</si>
  <si>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</si>
  <si>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</si>
  <si>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</si>
  <si>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</si>
  <si>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</si>
  <si>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</si>
  <si>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</si>
  <si>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</si>
  <si>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</si>
  <si>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</si>
  <si>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</si>
  <si>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</si>
  <si>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</si>
  <si>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</si>
  <si>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</si>
  <si>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</si>
  <si>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</si>
  <si>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</si>
  <si>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</si>
  <si>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</si>
  <si>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</si>
  <si>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</si>
  <si>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</si>
  <si>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</si>
  <si>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</si>
  <si>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</si>
  <si>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</si>
  <si>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</si>
  <si>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</si>
  <si>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</si>
  <si>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</si>
  <si>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</si>
  <si>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</si>
  <si>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</si>
  <si>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</si>
  <si>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</si>
  <si>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</si>
  <si>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</si>
  <si>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</si>
  <si>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</si>
  <si>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</si>
  <si>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</si>
  <si>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</si>
  <si>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</si>
  <si>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</si>
  <si>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</si>
  <si>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</si>
  <si>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</si>
  <si>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</si>
  <si>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</si>
  <si>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</si>
  <si>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</si>
  <si>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</si>
  <si>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</si>
  <si>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</si>
  <si>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</si>
  <si>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</si>
  <si>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</si>
  <si>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</si>
  <si>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</si>
  <si>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</si>
  <si>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</si>
  <si>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</si>
  <si>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</si>
  <si>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</si>
  <si>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</si>
  <si>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</si>
  <si>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</si>
  <si>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</si>
  <si>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</si>
  <si>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</si>
  <si>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</si>
  <si>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</si>
  <si>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</si>
  <si>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</si>
  <si>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</si>
  <si>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</si>
  <si>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</si>
  <si>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</si>
  <si>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</si>
  <si>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</si>
  <si>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</si>
  <si>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</si>
  <si>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</si>
  <si>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</si>
  <si>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</si>
  <si>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</si>
  <si>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</si>
  <si>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</si>
  <si>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</si>
  <si>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</si>
  <si>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</si>
  <si>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</si>
  <si>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</si>
  <si>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</si>
  <si>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</si>
  <si>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</si>
  <si>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</si>
  <si>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</si>
  <si>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</si>
  <si>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</si>
  <si>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</si>
  <si>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</si>
  <si>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</si>
  <si>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</si>
  <si>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</si>
  <si>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</si>
  <si>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</si>
  <si>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</si>
  <si>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</si>
  <si>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</si>
  <si>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</si>
  <si>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</si>
  <si>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</si>
  <si>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</si>
  <si>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</si>
  <si>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</si>
  <si>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</si>
  <si>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</si>
  <si>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</si>
  <si>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</si>
  <si>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</si>
  <si>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</si>
  <si>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</si>
  <si>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</si>
  <si>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</si>
  <si>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</si>
  <si>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</si>
  <si>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</si>
  <si>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</si>
  <si>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</si>
  <si>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</si>
  <si>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</si>
  <si>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</si>
  <si>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</si>
  <si>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</si>
  <si>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</si>
  <si>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</si>
  <si>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</si>
  <si>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</si>
  <si>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</si>
  <si>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</si>
  <si>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</si>
  <si>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</si>
  <si>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</si>
  <si>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</si>
  <si>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</si>
  <si>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</si>
  <si>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</si>
  <si>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</si>
  <si>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</si>
  <si>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</si>
  <si>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</si>
  <si>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</si>
  <si>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</si>
  <si>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</si>
  <si>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</si>
  <si>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</si>
  <si>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</si>
  <si>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</si>
  <si>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</si>
  <si>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</si>
  <si>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</si>
  <si>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</si>
  <si>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</si>
  <si>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</si>
  <si>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</si>
  <si>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</si>
  <si>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</si>
  <si>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</si>
  <si>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</si>
  <si>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</si>
  <si>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</si>
  <si>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</si>
  <si>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</si>
  <si>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</si>
  <si>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</si>
  <si>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</si>
  <si>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</si>
  <si>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</si>
  <si>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</si>
  <si>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</si>
  <si>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</si>
  <si>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</si>
  <si>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</si>
  <si>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</si>
  <si>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</si>
  <si>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</si>
  <si>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</si>
  <si>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</si>
  <si>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</si>
  <si>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</si>
  <si>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</si>
  <si>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</si>
  <si>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</si>
  <si>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</si>
  <si>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</si>
  <si>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</si>
  <si>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</si>
  <si>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</si>
  <si>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</si>
  <si>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</si>
  <si>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</si>
  <si>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</si>
  <si>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</si>
  <si>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</si>
  <si>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</si>
  <si>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</si>
  <si>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</si>
  <si>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</si>
  <si>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</si>
  <si>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</si>
  <si>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</si>
  <si>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</si>
  <si>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</si>
  <si>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</si>
  <si>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</si>
  <si>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</si>
  <si>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</si>
  <si>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</si>
  <si>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</si>
  <si>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</si>
  <si>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</si>
  <si>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</si>
  <si>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</si>
  <si>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</si>
  <si>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</si>
  <si>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</si>
  <si>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</si>
  <si>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</si>
  <si>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</si>
  <si>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</si>
  <si>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</si>
  <si>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</si>
  <si>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</si>
  <si>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</si>
  <si>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</si>
  <si>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</si>
  <si>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</si>
  <si>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</si>
  <si>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</si>
  <si>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</si>
  <si>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</si>
  <si>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</si>
  <si>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</si>
  <si>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</si>
  <si>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</si>
  <si>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</si>
  <si>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</si>
  <si>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</si>
  <si>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</si>
  <si>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</si>
  <si>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</si>
  <si>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</si>
  <si>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</si>
  <si>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</si>
  <si>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</si>
  <si>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</si>
  <si>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</si>
  <si>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</si>
  <si>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</si>
  <si>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</si>
  <si>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</si>
  <si>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</si>
  <si>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</si>
  <si>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</si>
  <si>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</si>
  <si>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</si>
  <si>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</si>
  <si>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</si>
  <si>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</si>
  <si>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</si>
  <si>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</si>
  <si>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</si>
  <si>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</si>
  <si>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</si>
  <si>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</si>
  <si>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</si>
  <si>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</si>
  <si>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</si>
  <si>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</si>
  <si>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</si>
  <si>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</si>
  <si>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</si>
  <si>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</si>
  <si>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</si>
  <si>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</si>
  <si>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</si>
  <si>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</si>
  <si>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</si>
  <si>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</si>
  <si>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</si>
  <si>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</si>
  <si>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</si>
  <si>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</si>
  <si>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</si>
  <si>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</si>
  <si>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</si>
  <si>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</si>
  <si>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</si>
  <si>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</si>
  <si>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</si>
  <si>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</si>
  <si>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</si>
  <si>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</si>
  <si>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</si>
  <si>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</si>
  <si>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</si>
  <si>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</si>
  <si>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</si>
  <si>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</si>
  <si>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</si>
  <si>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</si>
  <si>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</si>
  <si>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</si>
  <si>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</si>
  <si>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</si>
  <si>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</si>
  <si>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</si>
  <si>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</si>
  <si>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</si>
  <si>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</si>
  <si>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</si>
  <si>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</si>
  <si>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</si>
  <si>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</si>
  <si>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</si>
  <si>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</si>
  <si>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</si>
  <si>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</si>
  <si>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</si>
  <si>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</si>
  <si>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</si>
  <si>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</si>
  <si>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</si>
  <si>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</si>
  <si>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</si>
  <si>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</si>
  <si>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</si>
  <si>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</si>
  <si>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</si>
  <si>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</si>
  <si>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</si>
  <si>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</si>
  <si>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</si>
  <si>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</si>
  <si>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</si>
  <si>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</si>
  <si>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</si>
  <si>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</si>
  <si>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</si>
  <si>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</si>
  <si>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</si>
  <si>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</si>
  <si>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</si>
  <si>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</si>
  <si>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</si>
  <si>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</si>
  <si>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</si>
  <si>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</si>
  <si>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</si>
  <si>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</si>
  <si>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</si>
  <si>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</si>
  <si>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</si>
  <si>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</si>
  <si>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</si>
  <si>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</si>
  <si>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</si>
  <si>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</si>
  <si>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</si>
  <si>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</si>
  <si>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</si>
  <si>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</si>
  <si>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</si>
  <si>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</si>
  <si>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</si>
  <si>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</si>
  <si>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</si>
  <si>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</si>
  <si>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</si>
  <si>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</si>
  <si>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</si>
  <si>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</si>
  <si>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</si>
  <si>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</si>
  <si>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</si>
  <si>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</si>
  <si>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</si>
  <si>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</si>
  <si>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</si>
  <si>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</si>
  <si>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</si>
  <si>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</si>
  <si>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</si>
  <si>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</si>
  <si>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</si>
  <si>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</si>
  <si>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</si>
  <si>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</si>
  <si>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</si>
  <si>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</si>
  <si>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</si>
  <si>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</si>
  <si>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</si>
  <si>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</si>
  <si>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</si>
  <si>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</si>
  <si>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</si>
  <si>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</si>
  <si>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</si>
  <si>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</si>
  <si>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</si>
  <si>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</si>
  <si>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</si>
  <si>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</si>
  <si>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</si>
  <si>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</si>
  <si>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</si>
  <si>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</si>
  <si>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</si>
  <si>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</si>
  <si>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</si>
  <si>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</si>
  <si>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</si>
  <si>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</si>
  <si>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</si>
  <si>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</si>
  <si>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</si>
  <si>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</si>
  <si>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</si>
  <si>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</si>
  <si>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</si>
  <si>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</si>
  <si>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</si>
  <si>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</si>
  <si>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</si>
  <si>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</si>
  <si>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</si>
  <si>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</si>
  <si>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</si>
  <si>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</si>
  <si>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</si>
  <si>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</si>
  <si>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</si>
  <si>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</si>
  <si>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</si>
  <si>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</si>
  <si>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</si>
  <si>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</si>
  <si>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</si>
  <si>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</si>
  <si>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</si>
  <si>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</si>
  <si>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</si>
  <si>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</si>
  <si>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</si>
  <si>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</si>
  <si>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</si>
  <si>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</si>
  <si>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</si>
  <si>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</si>
  <si>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</si>
  <si>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</si>
  <si>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</si>
  <si>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</si>
  <si>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</si>
  <si>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</si>
  <si>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</si>
  <si>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</si>
  <si>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</si>
  <si>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</si>
  <si>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</si>
  <si>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</si>
  <si>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</si>
  <si>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</si>
  <si>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</si>
  <si>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</si>
  <si>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</si>
  <si>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</si>
  <si>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</si>
  <si>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</si>
  <si>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</si>
  <si>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</si>
  <si>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</si>
  <si>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</si>
  <si>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</si>
  <si>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</si>
  <si>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</si>
  <si>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</si>
  <si>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</si>
  <si>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</si>
  <si>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</si>
  <si>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</si>
  <si>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</si>
  <si>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</si>
  <si>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</si>
  <si>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</si>
  <si>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</si>
  <si>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</si>
  <si>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</si>
  <si>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</si>
  <si>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</si>
  <si>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</si>
  <si>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</si>
  <si>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</si>
  <si>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</si>
  <si>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</si>
  <si>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</si>
  <si>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</si>
  <si>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</si>
  <si>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</si>
  <si>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</si>
  <si>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</si>
  <si>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</si>
  <si>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</si>
  <si>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</si>
  <si>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</si>
  <si>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</si>
  <si>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</si>
  <si>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</si>
  <si>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</si>
  <si>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</si>
  <si>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</si>
  <si>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</si>
  <si>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</si>
  <si>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</si>
  <si>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</si>
  <si>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</si>
  <si>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</si>
  <si>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</si>
  <si>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</si>
  <si>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</si>
  <si>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</si>
  <si>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</si>
  <si>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</si>
  <si>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</si>
  <si>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</si>
  <si>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</si>
  <si>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</si>
  <si>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</si>
  <si>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</si>
  <si>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</si>
  <si>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</si>
  <si>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</si>
  <si>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</si>
  <si>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</si>
  <si>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</si>
  <si>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</si>
  <si>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</si>
  <si>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</si>
  <si>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</si>
  <si>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</si>
  <si>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</si>
  <si>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</si>
  <si>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</si>
  <si>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</si>
  <si>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</si>
  <si>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</si>
  <si>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</si>
  <si>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</si>
  <si>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</si>
  <si>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</si>
  <si>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</si>
  <si>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</si>
  <si>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</si>
  <si>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</si>
  <si>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</si>
  <si>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</si>
  <si>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</si>
  <si>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</si>
  <si>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</si>
  <si>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</si>
  <si>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</si>
  <si>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</si>
  <si>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</si>
  <si>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</si>
  <si>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</si>
  <si>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</si>
  <si>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</si>
  <si>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</si>
  <si>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</si>
  <si>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</si>
  <si>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</si>
  <si>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</si>
  <si>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</si>
  <si>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</si>
  <si>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</si>
  <si>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</si>
  <si>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</si>
  <si>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</si>
  <si>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</si>
  <si>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</si>
  <si>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</si>
  <si>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</si>
  <si>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</si>
  <si>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</si>
  <si>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</si>
  <si>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</si>
  <si>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</si>
  <si>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</si>
  <si>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</si>
  <si>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</si>
  <si>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</si>
  <si>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</si>
  <si>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</si>
  <si>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</si>
  <si>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</si>
  <si>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</si>
  <si>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</si>
  <si>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</si>
  <si>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</si>
  <si>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</si>
  <si>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</si>
  <si>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</si>
  <si>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</si>
  <si>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</si>
  <si>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</si>
  <si>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</si>
  <si>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</si>
  <si>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</si>
  <si>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</si>
  <si>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</si>
  <si>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</si>
  <si>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</si>
  <si>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</si>
  <si>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</si>
  <si>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</si>
  <si>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</si>
  <si>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</si>
  <si>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</si>
  <si>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</si>
  <si>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</si>
  <si>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</si>
  <si>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</si>
  <si>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</si>
  <si>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</si>
  <si>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</si>
  <si>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</si>
  <si>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</si>
  <si>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</si>
  <si>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</si>
  <si>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</si>
  <si>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</si>
  <si>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</si>
  <si>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</si>
  <si>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</si>
  <si>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</si>
  <si>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</si>
  <si>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</si>
  <si>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</si>
  <si>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</si>
  <si>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</si>
  <si>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</si>
  <si>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</si>
  <si>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</si>
  <si>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</si>
  <si>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</si>
  <si>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</si>
  <si>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</si>
  <si>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</si>
  <si>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</si>
  <si>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</si>
  <si>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</si>
  <si>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</si>
  <si>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</si>
  <si>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</si>
  <si>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</si>
  <si>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</si>
  <si>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</si>
  <si>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</si>
  <si>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</si>
  <si>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</si>
  <si>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</si>
  <si>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</si>
  <si>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</si>
  <si>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</si>
  <si>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</si>
  <si>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</si>
  <si>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</si>
  <si>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</si>
  <si>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</si>
  <si>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</si>
  <si>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</si>
  <si>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</si>
  <si>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</si>
  <si>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</si>
  <si>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</si>
  <si>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</si>
  <si>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</si>
  <si>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</si>
  <si>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</si>
  <si>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</si>
  <si>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</si>
  <si>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</si>
  <si>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</si>
  <si>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</si>
  <si>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</si>
  <si>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</si>
  <si>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</si>
  <si>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</si>
  <si>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</si>
  <si>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</si>
  <si>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</si>
  <si>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</si>
  <si>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</si>
  <si>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</si>
  <si>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</si>
  <si>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</si>
  <si>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</si>
  <si>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</si>
  <si>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</si>
  <si>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</si>
  <si>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</si>
  <si>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</si>
  <si>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</si>
  <si>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</si>
  <si>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</si>
  <si>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</si>
  <si>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</si>
  <si>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</si>
  <si>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</si>
  <si>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</si>
  <si>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</si>
  <si>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</si>
  <si>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</si>
  <si>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</si>
  <si>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</si>
  <si>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</si>
  <si>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</si>
  <si>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</si>
  <si>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</si>
  <si>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</si>
  <si>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</si>
  <si>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</si>
  <si>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</si>
  <si>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</si>
  <si>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</si>
  <si>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</si>
  <si>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</si>
  <si>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</si>
  <si>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</si>
  <si>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</si>
  <si>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</si>
  <si>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</si>
  <si>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</si>
  <si>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</si>
  <si>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</si>
  <si>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</si>
  <si>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</si>
  <si>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</si>
  <si>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</si>
  <si>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</si>
  <si>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</si>
  <si>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</si>
  <si>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</si>
  <si>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</si>
  <si>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</si>
  <si>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</si>
  <si>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</si>
  <si>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</si>
  <si>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</si>
  <si>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</si>
  <si>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</si>
  <si>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</si>
  <si>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</si>
  <si>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</si>
  <si>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</si>
  <si>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</si>
  <si>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</si>
  <si>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</si>
  <si>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</si>
  <si>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</si>
  <si>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</si>
  <si>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</si>
  <si>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</si>
  <si>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</si>
  <si>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</si>
  <si>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</si>
  <si>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</si>
  <si>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</si>
  <si>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</si>
  <si>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</si>
  <si>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</si>
  <si>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</si>
  <si>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</si>
  <si>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</si>
  <si>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</si>
  <si>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</si>
  <si>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</si>
  <si>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</si>
  <si>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</si>
  <si>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</si>
  <si>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</si>
  <si>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</si>
  <si>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</si>
  <si>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</si>
  <si>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</si>
  <si>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</si>
  <si>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</si>
  <si>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</si>
  <si>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</si>
  <si>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</si>
  <si>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</si>
  <si>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</si>
  <si>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</si>
  <si>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</si>
  <si>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</si>
  <si>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</si>
  <si>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</si>
  <si>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</si>
  <si>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</si>
  <si>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</si>
  <si>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</si>
  <si>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</si>
  <si>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</si>
  <si>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</si>
  <si>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</si>
  <si>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</si>
  <si>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</si>
  <si>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</si>
  <si>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</si>
  <si>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</si>
  <si>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</si>
  <si>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</si>
  <si>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</si>
  <si>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</si>
  <si>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</si>
  <si>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</si>
  <si>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</si>
  <si>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</si>
  <si>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</si>
  <si>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</si>
  <si>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</si>
  <si>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</si>
  <si>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</si>
  <si>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</si>
  <si>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</si>
  <si>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</si>
  <si>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</si>
  <si>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</si>
  <si>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</si>
  <si>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</si>
  <si>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</si>
  <si>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</si>
  <si>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</si>
  <si>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</si>
  <si>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</si>
  <si>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</si>
  <si>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</si>
  <si>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</si>
  <si>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</si>
  <si>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</si>
  <si>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</si>
  <si>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</si>
  <si>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</si>
  <si>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</si>
  <si>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</si>
  <si>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</si>
  <si>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</si>
  <si>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</si>
  <si>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</si>
  <si>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</si>
  <si>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</si>
  <si>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</si>
  <si>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</si>
  <si>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</si>
  <si>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</si>
  <si>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</si>
  <si>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</si>
  <si>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</si>
  <si>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</si>
  <si>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</si>
  <si>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</si>
  <si>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</si>
  <si>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</si>
  <si>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</si>
  <si>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</si>
  <si>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</si>
  <si>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</si>
  <si>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</si>
  <si>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</si>
  <si>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</si>
  <si>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</si>
  <si>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</si>
  <si>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</si>
  <si>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</si>
  <si>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</si>
  <si>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</si>
  <si>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</si>
  <si>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</si>
  <si>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</si>
  <si>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</si>
  <si>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</si>
  <si>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</si>
  <si>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</si>
  <si>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</si>
  <si>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</si>
  <si>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</si>
  <si>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</si>
  <si>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</si>
  <si>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</si>
  <si>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</si>
  <si>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</si>
  <si>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</si>
  <si>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</si>
  <si>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</si>
  <si>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</si>
  <si>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</si>
  <si>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</si>
  <si>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</si>
  <si>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</si>
  <si>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</si>
  <si>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</si>
  <si>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</si>
  <si>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</si>
  <si>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</si>
  <si>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</si>
  <si>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</si>
  <si>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</si>
  <si>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</si>
  <si>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</si>
  <si>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</si>
  <si>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</si>
  <si>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</si>
  <si>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</si>
  <si>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</si>
  <si>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</si>
  <si>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</si>
  <si>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</si>
  <si>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</si>
  <si>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</si>
  <si>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</si>
  <si>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</si>
  <si>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</si>
  <si>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</si>
  <si>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</si>
  <si>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</si>
  <si>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</si>
  <si>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</si>
  <si>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</si>
  <si>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</si>
  <si>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</si>
  <si>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</si>
  <si>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</si>
  <si>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</si>
  <si>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</si>
  <si>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</si>
  <si>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</si>
  <si>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</si>
  <si>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</si>
  <si>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</si>
  <si>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</si>
  <si>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</si>
  <si>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</si>
  <si>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</si>
  <si>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</si>
  <si>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</si>
  <si>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</si>
  <si>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</si>
  <si>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</si>
  <si>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</si>
  <si>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</si>
  <si>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</si>
  <si>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</si>
  <si>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</si>
  <si>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</si>
  <si>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</si>
  <si>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</si>
  <si>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</si>
  <si>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</si>
  <si>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</si>
  <si>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</si>
  <si>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</si>
  <si>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</si>
  <si>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</si>
  <si>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</si>
  <si>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</si>
  <si>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</si>
  <si>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</si>
  <si>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</si>
  <si>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</si>
  <si>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</si>
  <si>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</si>
  <si>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</si>
  <si>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</si>
  <si>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</si>
  <si>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</si>
  <si>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</si>
  <si>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</si>
  <si>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</si>
  <si>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</si>
  <si>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</si>
  <si>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</si>
  <si>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</si>
  <si>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</si>
  <si>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</si>
  <si>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</si>
  <si>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</si>
  <si>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</si>
  <si>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</si>
  <si>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</si>
  <si>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</si>
  <si>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</si>
  <si>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</si>
  <si>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</si>
  <si>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</si>
  <si>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</si>
  <si>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</si>
  <si>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</si>
  <si>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</si>
  <si>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</si>
  <si>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</si>
  <si>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</si>
  <si>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</si>
  <si>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</si>
  <si>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</si>
  <si>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</si>
  <si>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</si>
  <si>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</si>
  <si>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</si>
  <si>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</si>
  <si>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</si>
  <si>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</si>
  <si>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</si>
  <si>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</si>
  <si>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</si>
  <si>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</si>
  <si>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</si>
  <si>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</si>
  <si>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</si>
  <si>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</si>
  <si>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</si>
  <si>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Acionado auxiliar e rádio / porém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</si>
  <si>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</si>
  <si>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</si>
  <si>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</si>
  <si>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</si>
  <si>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</si>
  <si>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</si>
  <si>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</si>
  <si>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</si>
  <si>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</si>
  <si>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</si>
  <si>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</si>
  <si>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</si>
  <si>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</si>
  <si>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</si>
  <si>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</si>
  <si>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</si>
  <si>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</si>
  <si>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</si>
  <si>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</si>
  <si>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descarga de dormentes no km 168+000 sub56 400un (20min); descarga de jacaré km 159+300 sub56 (10min); Descarga de meia chave km157+900 (10min)</t>
  </si>
  <si>
    <t>ZKW-ZTP</t>
  </si>
  <si>
    <t>ZKWZTP</t>
  </si>
  <si>
    <t xml:space="preserve">Deslocamento de ZKW para ZTW </t>
  </si>
  <si>
    <t>AGUARDA ACIONAMENTO</t>
  </si>
  <si>
    <t>Execução de soldas - Condicionado à temperatura (Obs: Pode ser fracionado com 2 intervalos de 2h cada)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</si>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</sst>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Border="1"/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49" fontId="0" fillId="0" borderId="0" xfId="0" applyNumberFormat="1" applyBorder="1"/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wrapText="1"/>
    </xf>
    <xf numFmtId="1" fontId="0" fillId="0" borderId="0" xfId="0" applyNumberFormat="1" applyBorder="1"/>
    <xf numFmtId="164" fontId="0" fillId="0" borderId="0" xfId="0" applyNumberFormat="1" applyBorder="1"/>
    <xf numFmtId="0" fontId="9" fillId="14" borderId="0" xfId="0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58" tableBorderDxfId="25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6"/>
    <tableColumn id="8" xr3:uid="{69D5AC3B-4F64-4F8F-AD2A-0AD158918DDD}" name="CORRELATO" dataDxfId="2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592" activePane="bottomRight" state="frozen"/>
      <selection pane="bottomRight" activeCell="B615" sqref="B6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4" t="s">
        <v>834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835</v>
      </c>
      <c r="BI1" s="359"/>
      <c r="BJ1" s="360"/>
      <c r="BK1" s="361"/>
      <c r="BL1" s="50"/>
      <c r="BM1" s="351" t="s">
        <v>836</v>
      </c>
      <c r="BN1" s="352"/>
      <c r="BO1" s="352"/>
      <c r="BP1" s="352"/>
      <c r="BQ1" s="352"/>
      <c r="BR1" s="352"/>
      <c r="BS1" s="35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4" t="s">
        <v>837</v>
      </c>
      <c r="AJ2" s="355"/>
      <c r="AK2" s="355"/>
      <c r="AL2" s="355"/>
      <c r="AM2" s="355"/>
      <c r="AN2" s="355"/>
      <c r="AO2" s="355"/>
      <c r="AP2" s="355"/>
      <c r="AQ2" s="357"/>
      <c r="AR2" s="226"/>
      <c r="AS2" s="369" t="s">
        <v>840</v>
      </c>
      <c r="AT2" s="356"/>
      <c r="AU2" s="356"/>
      <c r="AV2" s="356"/>
      <c r="AW2" s="356"/>
      <c r="AX2" s="355"/>
      <c r="AY2" s="357"/>
      <c r="AZ2" s="4"/>
      <c r="BA2" s="348" t="s">
        <v>841</v>
      </c>
      <c r="BB2" s="350"/>
      <c r="BC2" s="354" t="s">
        <v>838</v>
      </c>
      <c r="BD2" s="355"/>
      <c r="BE2" s="355"/>
      <c r="BF2" s="357"/>
      <c r="BG2" s="3"/>
      <c r="BH2" s="362"/>
      <c r="BI2" s="363"/>
      <c r="BJ2" s="364"/>
      <c r="BK2" s="365"/>
      <c r="BL2" s="50"/>
      <c r="BM2" s="366"/>
      <c r="BN2" s="367"/>
      <c r="BO2" s="367"/>
      <c r="BP2" s="367"/>
      <c r="BQ2" s="367"/>
      <c r="BR2" s="367"/>
      <c r="BS2" s="36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48" t="s">
        <v>842</v>
      </c>
      <c r="AJ3" s="350"/>
      <c r="AK3" s="348" t="s">
        <v>843</v>
      </c>
      <c r="AL3" s="349"/>
      <c r="AM3" s="349"/>
      <c r="AN3" s="349"/>
      <c r="AO3" s="349"/>
      <c r="AP3" s="349"/>
      <c r="AQ3" s="350"/>
      <c r="AR3" s="227"/>
      <c r="AS3" s="372" t="s">
        <v>849</v>
      </c>
      <c r="AT3" s="373"/>
      <c r="AU3" s="372" t="s">
        <v>850</v>
      </c>
      <c r="AV3" s="373"/>
      <c r="AW3" s="372" t="s">
        <v>851</v>
      </c>
      <c r="AX3" s="374"/>
      <c r="AY3" s="64" t="s">
        <v>852</v>
      </c>
      <c r="AZ3" s="64"/>
      <c r="BA3" s="370"/>
      <c r="BB3" s="371"/>
      <c r="BC3" s="348" t="s">
        <v>845</v>
      </c>
      <c r="BD3" s="349"/>
      <c r="BE3" s="349"/>
      <c r="BF3" s="350"/>
      <c r="BG3" s="63"/>
      <c r="BH3" s="362"/>
      <c r="BI3" s="363"/>
      <c r="BJ3" s="364"/>
      <c r="BK3" s="365"/>
      <c r="BL3" s="50"/>
      <c r="BM3" s="351" t="s">
        <v>853</v>
      </c>
      <c r="BN3" s="352"/>
      <c r="BO3" s="352"/>
      <c r="BP3" s="353"/>
      <c r="BQ3" s="351" t="s">
        <v>465</v>
      </c>
      <c r="BR3" s="352"/>
      <c r="BS3" s="353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593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/>
      <c r="AT570" s="265"/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/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1</v>
      </c>
      <c r="BI570" s="243"/>
      <c r="BJ570" s="270" t="s">
        <v>1753</v>
      </c>
      <c r="BK570" s="244" t="s">
        <v>1753</v>
      </c>
      <c r="BL570" s="184"/>
      <c r="BM570" s="179"/>
      <c r="BN570" s="179"/>
      <c r="BO570" s="164"/>
      <c r="BP570" s="244"/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/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/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1758</v>
      </c>
      <c r="BL571" s="184"/>
      <c r="BM571" s="179"/>
      <c r="BN571" s="179"/>
      <c r="BO571" s="164"/>
      <c r="BP571" s="244"/>
      <c r="BQ571" s="13" t="str">
        <f t="shared" si="49"/>
        <v>Produção</v>
      </c>
      <c r="BR571" s="19">
        <f t="shared" si="50"/>
        <v>1</v>
      </c>
      <c r="BS571" s="19">
        <f t="shared" si="51"/>
        <v>0</v>
      </c>
      <c r="BT571" s="219" t="str">
        <f t="shared" si="52"/>
        <v/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1759</v>
      </c>
      <c r="BK572" s="244" t="s">
        <v>1760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1760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1761</v>
      </c>
      <c r="BK573" s="244" t="s">
        <v>1762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1763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1764</v>
      </c>
      <c r="BK574" s="244" t="s">
        <v>1764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1764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1765</v>
      </c>
      <c r="BK575" s="244" t="s">
        <v>1765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1765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1766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/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1767</v>
      </c>
      <c r="BK577" s="347" t="s">
        <v>1767</v>
      </c>
      <c r="BL577" s="184"/>
      <c r="BM577" s="179"/>
      <c r="BN577" s="179"/>
      <c r="BO577" s="164"/>
      <c r="BP577" s="244"/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/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1738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1768</v>
      </c>
      <c r="BK579" s="244" t="s">
        <v>1768</v>
      </c>
      <c r="BL579" s="184"/>
      <c r="BM579" s="179" t="s">
        <v>686</v>
      </c>
      <c r="BN579" s="179" t="s">
        <v>716</v>
      </c>
      <c r="BO579" s="164" t="s">
        <v>795</v>
      </c>
      <c r="BP579" s="244"/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1768</v>
      </c>
      <c r="BK580" s="244" t="s">
        <v>1768</v>
      </c>
      <c r="BL580" s="184"/>
      <c r="BM580" s="179"/>
      <c r="BN580" s="179"/>
      <c r="BO580" s="164"/>
      <c r="BP580" s="244"/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/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1768</v>
      </c>
      <c r="BK581" s="244" t="s">
        <v>1768</v>
      </c>
      <c r="BL581" s="184"/>
      <c r="BM581" s="179"/>
      <c r="BN581" s="179"/>
      <c r="BO581" s="164"/>
      <c r="BP581" s="244"/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/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1769</v>
      </c>
      <c r="BK582" s="244" t="s">
        <v>1769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1769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0.58333333333333337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0.16875000000000001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1770</v>
      </c>
      <c r="BK583" s="244" t="s">
        <v>1770</v>
      </c>
      <c r="BL583" s="184"/>
      <c r="BM583" s="179"/>
      <c r="BN583" s="179"/>
      <c r="BO583" s="164"/>
      <c r="BP583" s="244"/>
      <c r="BQ583" s="13" t="str">
        <f t="shared" ref="BQ583:BQ600" si="55">IF(AND(BR583&lt;1,BS583&lt;1),"Produção e Intervalo",IF(BR583&lt;1,"Intervalo",IF(BS583&lt;1,"Produção","Aderente")))</f>
        <v>Produção</v>
      </c>
      <c r="BR583" s="19">
        <f t="shared" ref="BR583:BR600" si="56">IF(OR(B583="",F583=""),"*",AY583/P583)</f>
        <v>1.0125000000000002</v>
      </c>
      <c r="BS583" s="19">
        <f t="shared" ref="BS583:BS600" si="57">IF(OR(B583="",F583=""),"*",BA583/Q583)</f>
        <v>0</v>
      </c>
      <c r="BT583" s="219" t="str">
        <f t="shared" si="52"/>
        <v/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1771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0.68263888888888891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0.22916666666666669</v>
      </c>
      <c r="AZ584" s="161"/>
      <c r="BA584" s="242"/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1772</v>
      </c>
      <c r="BK584" s="244" t="s">
        <v>1772</v>
      </c>
      <c r="BL584" s="184"/>
      <c r="BM584" s="179"/>
      <c r="BN584" s="179"/>
      <c r="BO584" s="164"/>
      <c r="BP584" s="244"/>
      <c r="BQ584" s="13" t="str">
        <f t="shared" si="55"/>
        <v>Produção</v>
      </c>
      <c r="BR584" s="19">
        <f t="shared" si="56"/>
        <v>1.0000000000000002</v>
      </c>
      <c r="BS584" s="19">
        <f t="shared" si="57"/>
        <v>0</v>
      </c>
      <c r="BT584" s="219" t="str">
        <f t="shared" si="52"/>
        <v/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1771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0.68263888888888891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0.22916666666666669</v>
      </c>
      <c r="AZ585" s="161"/>
      <c r="BA585" s="242"/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1773</v>
      </c>
      <c r="BK585" s="244" t="s">
        <v>1773</v>
      </c>
      <c r="BL585" s="184"/>
      <c r="BM585" s="179"/>
      <c r="BN585" s="179"/>
      <c r="BO585" s="164"/>
      <c r="BP585" s="244"/>
      <c r="BQ585" s="13" t="str">
        <f t="shared" si="55"/>
        <v>Produção</v>
      </c>
      <c r="BR585" s="19">
        <f t="shared" si="56"/>
        <v>1.0000000000000002</v>
      </c>
      <c r="BS585" s="19">
        <f t="shared" si="57"/>
        <v>0</v>
      </c>
      <c r="BT585" s="219" t="str">
        <f t="shared" si="52"/>
        <v/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1774</v>
      </c>
      <c r="BK586" s="244" t="s">
        <v>1774</v>
      </c>
      <c r="BL586" s="184"/>
      <c r="BM586" s="179"/>
      <c r="BN586" s="179"/>
      <c r="BO586" s="164"/>
      <c r="BP586" s="244"/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/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1775</v>
      </c>
      <c r="BK587" s="347" t="s">
        <v>1776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1776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1777</v>
      </c>
      <c r="BK588" s="244" t="s">
        <v>1777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1777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1778</v>
      </c>
      <c r="BK589" s="244" t="s">
        <v>1779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1779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79"/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410">
        <v>56</v>
      </c>
      <c r="K593" s="410">
        <v>215</v>
      </c>
      <c r="L593" s="411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412">
        <v>0.375</v>
      </c>
      <c r="P593" s="412">
        <v>8.3333333333333329E-2</v>
      </c>
      <c r="Q593" s="411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79"/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/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1780</v>
      </c>
      <c r="X594" s="212" t="s">
        <v>667</v>
      </c>
      <c r="Y594" s="179"/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79"/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</row>
    <row r="596" spans="1:72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79"/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1781</v>
      </c>
      <c r="N597" s="200" t="s">
        <v>1782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263" t="s">
        <v>1783</v>
      </c>
      <c r="X597" s="212" t="s">
        <v>667</v>
      </c>
      <c r="Y597" s="179"/>
      <c r="Z597" s="179"/>
      <c r="AA597" s="177">
        <v>2</v>
      </c>
      <c r="AB597" s="161" t="s">
        <v>664</v>
      </c>
      <c r="AC597" s="161" t="s">
        <v>1784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</row>
    <row r="598" spans="1:72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79"/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1785</v>
      </c>
      <c r="X599" s="240" t="s">
        <v>667</v>
      </c>
      <c r="Y599" s="179"/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1785</v>
      </c>
      <c r="X600" s="212" t="s">
        <v>667</v>
      </c>
      <c r="Y600" s="179"/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40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40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1785</v>
      </c>
      <c r="X601" s="212" t="s">
        <v>667</v>
      </c>
      <c r="Y601" s="179"/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/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</row>
    <row r="602" spans="1:72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98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98"/>
      <c r="R602" s="178"/>
      <c r="S602" s="40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40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79"/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40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40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79"/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40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40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79"/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</row>
    <row r="605" spans="1:72">
      <c r="A605" s="166" t="str">
        <f>D605&amp;B605</f>
        <v>EDSON (TP-719)46018</v>
      </c>
      <c r="B605" s="167">
        <v>46018</v>
      </c>
      <c r="C605" s="239"/>
      <c r="D605" s="392" t="s">
        <v>588</v>
      </c>
      <c r="E605" s="273" t="s">
        <v>1786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98">
        <v>600</v>
      </c>
      <c r="R605" s="178"/>
      <c r="S605" s="40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40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79"/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40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40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79"/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98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98"/>
      <c r="R607" s="178"/>
      <c r="S607" s="40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40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79"/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98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98"/>
      <c r="R608" s="178"/>
      <c r="S608" s="40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40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79"/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410">
        <v>56</v>
      </c>
      <c r="K609" s="410">
        <v>215</v>
      </c>
      <c r="L609" s="411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412">
        <v>0.375</v>
      </c>
      <c r="P609" s="412">
        <v>8.3333333333333329E-2</v>
      </c>
      <c r="Q609" s="411">
        <v>300</v>
      </c>
      <c r="R609" s="178"/>
      <c r="S609" s="40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40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79"/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40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40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79"/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98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98">
        <v>480</v>
      </c>
      <c r="R611" s="178"/>
      <c r="S611" s="40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40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79"/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98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98"/>
      <c r="R612" s="178"/>
      <c r="S612" s="40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40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410">
        <v>56</v>
      </c>
      <c r="K613" s="410">
        <v>215</v>
      </c>
      <c r="L613" s="411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412">
        <v>0.375</v>
      </c>
      <c r="P613" s="412">
        <v>0.16666666666666666</v>
      </c>
      <c r="Q613" s="411">
        <v>600</v>
      </c>
      <c r="R613" s="178"/>
      <c r="S613" s="40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40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98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98"/>
      <c r="R614" s="178"/>
      <c r="S614" s="40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40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1787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e">
        <f>IF(AND(BR614&lt;1,BS614&lt;1),"Produção e Intervalo",IF(BR614&lt;1,"Intervalo",IF(BS614&lt;1,"Produção","Aderente")))</f>
        <v>#DIV/0!</v>
      </c>
      <c r="BR614" s="19">
        <f>IF(OR(B614="",F614=""),"*",AY614/P614)</f>
        <v>0</v>
      </c>
      <c r="BS614" s="19" t="e">
        <f>IF(OR(B614="",F614=""),"*",BA614/Q614)</f>
        <v>#DIV/0!</v>
      </c>
    </row>
    <row r="615" spans="1:7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40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40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98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98"/>
      <c r="R616" s="178"/>
      <c r="S616" s="40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40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66" t="str">
        <f>D617&amp;B617</f>
        <v/>
      </c>
      <c r="B617" s="167"/>
      <c r="C617" s="239"/>
      <c r="D617" s="240"/>
      <c r="E617" s="273">
        <v>594</v>
      </c>
      <c r="F617" s="161"/>
      <c r="G617" s="159" t="str">
        <f>IF(D617="","*",VLOOKUP(F617,BS_ATIVIDADE[#All],3,FALSE))</f>
        <v>*</v>
      </c>
      <c r="H617" s="39"/>
      <c r="I617" s="39"/>
      <c r="J617" s="200"/>
      <c r="K617" s="200"/>
      <c r="L617" s="398"/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39"/>
      <c r="P617" s="39"/>
      <c r="Q617" s="398"/>
      <c r="R617" s="178"/>
      <c r="S617" s="40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40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60"/>
      <c r="V617" s="261"/>
      <c r="W617" s="263"/>
      <c r="X617" s="240"/>
      <c r="Y617" s="179"/>
      <c r="Z617" s="179"/>
      <c r="AA617" s="177"/>
      <c r="AB617" s="161"/>
      <c r="AC617" s="161"/>
      <c r="AD617" s="163"/>
      <c r="AE617" s="177"/>
      <c r="AF617" s="177"/>
      <c r="AG617" s="177"/>
      <c r="AH617" s="180"/>
      <c r="AI617" s="171" t="str">
        <f>IF(BS_CONTROLE[[#This Row],[Atividade]]=0, "-", BS_CONTROLE[[#This Row],[Atividade]])</f>
        <v>-</v>
      </c>
      <c r="AJ617" s="9" t="str">
        <f>IF(D617="","*",VLOOKUP(AI617,BS_ATIVIDADE[#Data],3,FALSE))</f>
        <v>*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-</v>
      </c>
      <c r="AN617" s="264" t="str">
        <f>IF(BS_CONTROLE[[#This Row],[SB]]=0, "-", BS_CONTROLE[[#This Row],[SB]])</f>
        <v>-</v>
      </c>
      <c r="AO617" s="246" t="str">
        <f>IF(BS_CONTROLE[[#This Row],[SUB]]=0, "-", BS_CONTROLE[[#This Row],[SUB]])</f>
        <v>-</v>
      </c>
      <c r="AP617" s="247" t="str">
        <f>IF(BS_CONTROLE[[#This Row],[KM - Inicio]]=0, "-", BS_CONTROLE[[#This Row],[KM - Inicio]])</f>
        <v>-</v>
      </c>
      <c r="AQ617" s="247" t="str">
        <f>IF(BS_CONTROLE[[#This Row],[KM - Fim]]=0, "-", BS_CONTROLE[[#This Row],[KM - Fim]])</f>
        <v>-</v>
      </c>
      <c r="AR617" s="265"/>
      <c r="AS617" s="265"/>
      <c r="AT617" s="265"/>
      <c r="AU617" s="267"/>
      <c r="AV617" s="267"/>
      <c r="AW617" s="267"/>
      <c r="AX617" s="241"/>
      <c r="AY617" s="182" t="str">
        <f>IF(D617="","*",IFERROR(IF(ISODD(COUNT(AS617:AX617)),"ERRO",SUM((AT617-AS617),(AV617-AU617),(AX617-AW617))),"ERRO"))</f>
        <v>*</v>
      </c>
      <c r="AZ617" s="161"/>
      <c r="BA617" s="242"/>
      <c r="BB617" s="178" t="str">
        <f>IFERROR(_xlfn.XLOOKUP(AI617, BS_ATIVIDADE[ATIVIDADE],BS_ATIVIDADE[UNIDADE] ), "*")</f>
        <v>*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62"/>
      <c r="BF617" s="248" t="str">
        <f>IF(BS_CONTROLE[[#This Row],[Responsavel pelo boletim]]=0, "-", BS_CONTROLE[[#This Row],[Responsavel pelo boletim]])</f>
        <v>-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</row>
    <row r="618" spans="1:71">
      <c r="A618" s="166" t="str">
        <f>D618&amp;B618</f>
        <v/>
      </c>
      <c r="B618" s="167"/>
      <c r="C618" s="239"/>
      <c r="D618" s="240"/>
      <c r="E618" s="273">
        <v>594</v>
      </c>
      <c r="F618" s="161"/>
      <c r="G618" s="159" t="str">
        <f>IF(D618="","*",VLOOKUP(F618,BS_ATIVIDADE[#All],3,FALSE))</f>
        <v>*</v>
      </c>
      <c r="H618" s="39"/>
      <c r="I618" s="39"/>
      <c r="J618" s="200"/>
      <c r="K618" s="200"/>
      <c r="L618" s="398"/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39"/>
      <c r="P618" s="39"/>
      <c r="Q618" s="398"/>
      <c r="R618" s="178"/>
      <c r="S618" s="40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40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60"/>
      <c r="V618" s="261"/>
      <c r="W618" s="263"/>
      <c r="X618" s="240"/>
      <c r="Y618" s="179"/>
      <c r="Z618" s="179"/>
      <c r="AA618" s="177"/>
      <c r="AB618" s="161"/>
      <c r="AC618" s="161"/>
      <c r="AD618" s="163"/>
      <c r="AE618" s="177"/>
      <c r="AF618" s="177"/>
      <c r="AG618" s="177"/>
      <c r="AH618" s="180"/>
      <c r="AI618" s="171" t="str">
        <f>IF(BS_CONTROLE[[#This Row],[Atividade]]=0, "-", BS_CONTROLE[[#This Row],[Atividade]])</f>
        <v>-</v>
      </c>
      <c r="AJ618" s="9" t="str">
        <f>IF(D618="","*",VLOOKUP(AI618,BS_ATIVIDADE[#Data],3,FALSE))</f>
        <v>*</v>
      </c>
      <c r="AK618" s="264" t="str">
        <f>IF(BS_CONTROLE[[#This Row],[Local - Partida]]=0, "-", BS_CONTROLE[[#This Row],[Local - Partida]])</f>
        <v>-</v>
      </c>
      <c r="AL618" s="264" t="str">
        <f>IF(BS_CONTROLE[[#This Row],[Local - Encerramento]]=0, "-", BS_CONTROLE[[#This Row],[Local - Encerramento]])</f>
        <v>-</v>
      </c>
      <c r="AM618" s="264" t="str">
        <f>IF(BS_CONTROLE[[#This Row],[Entre - Estações]]=0, "-", BS_CONTROLE[[#This Row],[Entre - Estações]])</f>
        <v>-</v>
      </c>
      <c r="AN618" s="264" t="str">
        <f>IF(BS_CONTROLE[[#This Row],[SB]]=0, "-", BS_CONTROLE[[#This Row],[SB]])</f>
        <v>-</v>
      </c>
      <c r="AO618" s="246" t="str">
        <f>IF(BS_CONTROLE[[#This Row],[SUB]]=0, "-", BS_CONTROLE[[#This Row],[SUB]])</f>
        <v>-</v>
      </c>
      <c r="AP618" s="247" t="str">
        <f>IF(BS_CONTROLE[[#This Row],[KM - Inicio]]=0, "-", BS_CONTROLE[[#This Row],[KM - Inicio]])</f>
        <v>-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 t="str">
        <f>IF(D618="","*",IFERROR(IF(ISODD(COUNT(AS618:AX618)),"ERRO",SUM((AT618-AS618),(AV618-AU618),(AX618-AW618))),"ERRO"))</f>
        <v>*</v>
      </c>
      <c r="AZ618" s="161"/>
      <c r="BA618" s="242"/>
      <c r="BB618" s="178" t="str">
        <f>IFERROR(_xlfn.XLOOKUP(AI618, BS_ATIVIDADE[ATIVIDADE],BS_ATIVIDADE[UNIDADE] ), "*")</f>
        <v>*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62"/>
      <c r="BF618" s="248" t="str">
        <f>IF(BS_CONTROLE[[#This Row],[Responsavel pelo boletim]]=0, "-", BS_CONTROLE[[#This Row],[Responsavel pelo boletim]])</f>
        <v>-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</row>
    <row r="619" spans="1:71">
      <c r="A619" s="166" t="str">
        <f>D619&amp;B619</f>
        <v/>
      </c>
      <c r="B619" s="167"/>
      <c r="C619" s="239"/>
      <c r="D619" s="240"/>
      <c r="E619" s="273">
        <v>594</v>
      </c>
      <c r="F619" s="161"/>
      <c r="G619" s="159" t="str">
        <f>IF(D619="","*",VLOOKUP(F619,BS_ATIVIDADE[#All],3,FALSE))</f>
        <v>*</v>
      </c>
      <c r="H619" s="39"/>
      <c r="I619" s="39"/>
      <c r="J619" s="200"/>
      <c r="K619" s="200"/>
      <c r="L619" s="398"/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335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39"/>
      <c r="P619" s="39"/>
      <c r="Q619" s="398"/>
      <c r="R619" s="178"/>
      <c r="S619" s="40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40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60"/>
      <c r="V619" s="261"/>
      <c r="W619" s="263"/>
      <c r="X619" s="240"/>
      <c r="Y619" s="179"/>
      <c r="Z619" s="179"/>
      <c r="AA619" s="177"/>
      <c r="AB619" s="161"/>
      <c r="AC619" s="161"/>
      <c r="AD619" s="163"/>
      <c r="AE619" s="177"/>
      <c r="AF619" s="177"/>
      <c r="AG619" s="177"/>
      <c r="AH619" s="180"/>
      <c r="AI619" s="171" t="str">
        <f>IF(BS_CONTROLE[[#This Row],[Atividade]]=0, "-", BS_CONTROLE[[#This Row],[Atividade]])</f>
        <v>-</v>
      </c>
      <c r="AJ619" s="9" t="str">
        <f>IF(D619="","*",VLOOKUP(AI619,BS_ATIVIDADE[#Data],3,FALSE))</f>
        <v>*</v>
      </c>
      <c r="AK619" s="264" t="str">
        <f>IF(BS_CONTROLE[[#This Row],[Local - Partida]]=0, "-", BS_CONTROLE[[#This Row],[Local - Partida]])</f>
        <v>-</v>
      </c>
      <c r="AL619" s="264" t="str">
        <f>IF(BS_CONTROLE[[#This Row],[Local - Encerramento]]=0, "-", BS_CONTROLE[[#This Row],[Local - Encerramento]])</f>
        <v>-</v>
      </c>
      <c r="AM619" s="264" t="str">
        <f>IF(BS_CONTROLE[[#This Row],[Entre - Estações]]=0, "-", BS_CONTROLE[[#This Row],[Entre - Estações]])</f>
        <v>-</v>
      </c>
      <c r="AN619" s="264" t="str">
        <f>IF(BS_CONTROLE[[#This Row],[SB]]=0, "-", BS_CONTROLE[[#This Row],[SB]])</f>
        <v>-</v>
      </c>
      <c r="AO619" s="246" t="str">
        <f>IF(BS_CONTROLE[[#This Row],[SUB]]=0, "-", BS_CONTROLE[[#This Row],[SUB]])</f>
        <v>-</v>
      </c>
      <c r="AP619" s="247" t="str">
        <f>IF(BS_CONTROLE[[#This Row],[KM - Inicio]]=0, "-", BS_CONTROLE[[#This Row],[KM - Inicio]])</f>
        <v>-</v>
      </c>
      <c r="AQ619" s="247" t="str">
        <f>IF(BS_CONTROLE[[#This Row],[KM - Fim]]=0, "-", BS_CONTROLE[[#This Row],[KM - Fim]])</f>
        <v>-</v>
      </c>
      <c r="AR619" s="265"/>
      <c r="AS619" s="265"/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*</v>
      </c>
      <c r="AZ619" s="161"/>
      <c r="BA619" s="242"/>
      <c r="BB619" s="178" t="str">
        <f>IFERROR(_xlfn.XLOOKUP(AI619, BS_ATIVIDADE[ATIVIDADE],BS_ATIVIDADE[UNIDADE] ), "*")</f>
        <v>*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62"/>
      <c r="BF619" s="248" t="str">
        <f>IF(BS_CONTROLE[[#This Row],[Responsavel pelo boletim]]=0, "-", BS_CONTROLE[[#This Row],[Responsavel pelo boletim]])</f>
        <v>-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</row>
    <row r="620" spans="1:71">
      <c r="A620" s="166" t="str">
        <f>D620&amp;B620</f>
        <v/>
      </c>
      <c r="B620" s="167"/>
      <c r="C620" s="239"/>
      <c r="D620" s="240"/>
      <c r="E620" s="273">
        <v>594</v>
      </c>
      <c r="F620" s="161"/>
      <c r="G620" s="159" t="str">
        <f>IF(D620="","*",VLOOKUP(F620,BS_ATIVIDADE[#All],3,FALSE))</f>
        <v>*</v>
      </c>
      <c r="H620" s="39"/>
      <c r="I620" s="39"/>
      <c r="J620" s="200"/>
      <c r="K620" s="200"/>
      <c r="L620" s="398"/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39"/>
      <c r="P620" s="39"/>
      <c r="Q620" s="398"/>
      <c r="R620" s="178"/>
      <c r="S620" s="40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40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60"/>
      <c r="V620" s="261"/>
      <c r="W620" s="263"/>
      <c r="X620" s="240"/>
      <c r="Y620" s="179"/>
      <c r="Z620" s="179"/>
      <c r="AA620" s="177"/>
      <c r="AB620" s="161"/>
      <c r="AC620" s="161"/>
      <c r="AD620" s="163"/>
      <c r="AE620" s="177"/>
      <c r="AF620" s="177"/>
      <c r="AG620" s="177"/>
      <c r="AH620" s="180"/>
      <c r="AI620" s="171" t="str">
        <f>IF(BS_CONTROLE[[#This Row],[Atividade]]=0, "-", BS_CONTROLE[[#This Row],[Atividade]])</f>
        <v>-</v>
      </c>
      <c r="AJ620" s="9" t="str">
        <f>IF(D620="","*",VLOOKUP(AI620,BS_ATIVIDADE[#Data],3,FALSE))</f>
        <v>*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-</v>
      </c>
      <c r="AN620" s="264" t="str">
        <f>IF(BS_CONTROLE[[#This Row],[SB]]=0, "-", BS_CONTROLE[[#This Row],[SB]])</f>
        <v>-</v>
      </c>
      <c r="AO620" s="246" t="str">
        <f>IF(BS_CONTROLE[[#This Row],[SUB]]=0, "-", BS_CONTROLE[[#This Row],[SUB]])</f>
        <v>-</v>
      </c>
      <c r="AP620" s="247" t="str">
        <f>IF(BS_CONTROLE[[#This Row],[KM - Inicio]]=0, "-", BS_CONTROLE[[#This Row],[KM - Inicio]])</f>
        <v>-</v>
      </c>
      <c r="AQ620" s="247" t="str">
        <f>IF(BS_CONTROLE[[#This Row],[KM - Fim]]=0, "-", BS_CONTROLE[[#This Row],[KM - Fim]])</f>
        <v>-</v>
      </c>
      <c r="AR620" s="265"/>
      <c r="AS620" s="265"/>
      <c r="AT620" s="265"/>
      <c r="AU620" s="267"/>
      <c r="AV620" s="267"/>
      <c r="AW620" s="267"/>
      <c r="AX620" s="241"/>
      <c r="AY620" s="182" t="str">
        <f>IF(D620="","*",IFERROR(IF(ISODD(COUNT(AS620:AX620)),"ERRO",SUM((AT620-AS620),(AV620-AU620),(AX620-AW620))),"ERRO"))</f>
        <v>*</v>
      </c>
      <c r="AZ620" s="161"/>
      <c r="BA620" s="242"/>
      <c r="BB620" s="178" t="str">
        <f>IFERROR(_xlfn.XLOOKUP(AI620, BS_ATIVIDADE[ATIVIDADE],BS_ATIVIDADE[UNIDADE] ), "*")</f>
        <v>*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62"/>
      <c r="BF620" s="248" t="str">
        <f>IF(BS_CONTROLE[[#This Row],[Responsavel pelo boletim]]=0, "-", BS_CONTROLE[[#This Row],[Responsavel pelo boletim]])</f>
        <v>-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</row>
    <row r="621" spans="1:71">
      <c r="A621" s="166" t="str">
        <f>D621&amp;B621</f>
        <v/>
      </c>
      <c r="B621" s="167"/>
      <c r="C621" s="239"/>
      <c r="D621" s="240"/>
      <c r="E621" s="273">
        <v>594</v>
      </c>
      <c r="F621" s="161"/>
      <c r="G621" s="159" t="str">
        <f>IF(D621="","*",VLOOKUP(F621,BS_ATIVIDADE[#All],3,FALSE))</f>
        <v>*</v>
      </c>
      <c r="H621" s="39"/>
      <c r="I621" s="39"/>
      <c r="J621" s="200"/>
      <c r="K621" s="200"/>
      <c r="L621" s="398"/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335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39"/>
      <c r="P621" s="39"/>
      <c r="Q621" s="398"/>
      <c r="R621" s="178"/>
      <c r="S621" s="40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40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60"/>
      <c r="V621" s="261"/>
      <c r="W621" s="263"/>
      <c r="X621" s="240"/>
      <c r="Y621" s="179"/>
      <c r="Z621" s="179"/>
      <c r="AA621" s="177"/>
      <c r="AB621" s="161"/>
      <c r="AC621" s="161"/>
      <c r="AD621" s="163"/>
      <c r="AE621" s="177"/>
      <c r="AF621" s="177"/>
      <c r="AG621" s="177"/>
      <c r="AH621" s="180"/>
      <c r="AI621" s="171" t="str">
        <f>IF(BS_CONTROLE[[#This Row],[Atividade]]=0, "-", BS_CONTROLE[[#This Row],[Atividade]])</f>
        <v>-</v>
      </c>
      <c r="AJ621" s="9" t="str">
        <f>IF(D621="","*",VLOOKUP(AI621,BS_ATIVIDADE[#Data],3,FALSE))</f>
        <v>*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-</v>
      </c>
      <c r="AN621" s="264" t="str">
        <f>IF(BS_CONTROLE[[#This Row],[SB]]=0, "-", BS_CONTROLE[[#This Row],[SB]])</f>
        <v>-</v>
      </c>
      <c r="AO621" s="246" t="str">
        <f>IF(BS_CONTROLE[[#This Row],[SUB]]=0, "-", BS_CONTROLE[[#This Row],[SUB]])</f>
        <v>-</v>
      </c>
      <c r="AP621" s="247" t="str">
        <f>IF(BS_CONTROLE[[#This Row],[KM - Inicio]]=0, "-", BS_CONTROLE[[#This Row],[KM - Inicio]])</f>
        <v>-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 t="str">
        <f>IF(D621="","*",IFERROR(IF(ISODD(COUNT(AS621:AX621)),"ERRO",SUM((AT621-AS621),(AV621-AU621),(AX621-AW621))),"ERRO"))</f>
        <v>*</v>
      </c>
      <c r="AZ621" s="161"/>
      <c r="BA621" s="242"/>
      <c r="BB621" s="178" t="str">
        <f>IFERROR(_xlfn.XLOOKUP(AI621, BS_ATIVIDADE[ATIVIDADE],BS_ATIVIDADE[UNIDADE] ), "*")</f>
        <v>*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62"/>
      <c r="BF621" s="248" t="str">
        <f>IF(BS_CONTROLE[[#This Row],[Responsavel pelo boletim]]=0, "-", BS_CONTROLE[[#This Row],[Responsavel pelo boletim]])</f>
        <v>-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</row>
    <row r="622" spans="1:71">
      <c r="A622" s="166" t="str">
        <f>D622&amp;B622</f>
        <v/>
      </c>
      <c r="B622" s="167"/>
      <c r="C622" s="239"/>
      <c r="D622" s="240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40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40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>
      <c r="A623" s="166" t="str">
        <f>D623&amp;B623</f>
        <v/>
      </c>
      <c r="B623" s="167"/>
      <c r="C623" s="239"/>
      <c r="D623" s="240"/>
      <c r="E623" s="273">
        <v>594</v>
      </c>
      <c r="F623" s="161"/>
      <c r="G623" s="159" t="str">
        <f>IF(D623="","*",VLOOKUP(F623,BS_ATIVIDADE[#All],3,FALSE))</f>
        <v>*</v>
      </c>
      <c r="H623" s="163"/>
      <c r="I623" s="163"/>
      <c r="J623" s="222"/>
      <c r="K623" s="222"/>
      <c r="L623" s="177"/>
      <c r="M623" s="20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335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63"/>
      <c r="P623" s="163"/>
      <c r="Q623" s="177"/>
      <c r="R623" s="178"/>
      <c r="S623" s="40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40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60"/>
      <c r="V623" s="261"/>
      <c r="W623" s="263"/>
      <c r="X623" s="240"/>
      <c r="Y623" s="179"/>
      <c r="Z623" s="179"/>
      <c r="AA623" s="177"/>
      <c r="AB623" s="161"/>
      <c r="AC623" s="161"/>
      <c r="AD623" s="163"/>
      <c r="AE623" s="177"/>
      <c r="AF623" s="177"/>
      <c r="AG623" s="177"/>
      <c r="AH623" s="180"/>
      <c r="AI623" s="171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64" t="str">
        <f>IF(BS_CONTROLE[[#This Row],[Local - Partida]]=0, "-", BS_CONTROLE[[#This Row],[Local - Partida]])</f>
        <v>-</v>
      </c>
      <c r="AL623" s="264" t="str">
        <f>IF(BS_CONTROLE[[#This Row],[Local - Encerramento]]=0, "-", BS_CONTROLE[[#This Row],[Local - Encerramento]])</f>
        <v>-</v>
      </c>
      <c r="AM623" s="264" t="str">
        <f>IF(BS_CONTROLE[[#This Row],[Entre - Estações]]=0, "-", BS_CONTROLE[[#This Row],[Entre - Estações]])</f>
        <v>-</v>
      </c>
      <c r="AN623" s="264" t="str">
        <f>IF(BS_CONTROLE[[#This Row],[SB]]=0, "-", BS_CONTROLE[[#This Row],[SB]])</f>
        <v>-</v>
      </c>
      <c r="AO623" s="246" t="str">
        <f>IF(BS_CONTROLE[[#This Row],[SUB]]=0, "-", BS_CONTROLE[[#This Row],[SUB]])</f>
        <v>-</v>
      </c>
      <c r="AP623" s="247" t="str">
        <f>IF(BS_CONTROLE[[#This Row],[KM - Inicio]]=0, "-", BS_CONTROLE[[#This Row],[KM - Inicio]])</f>
        <v>-</v>
      </c>
      <c r="AQ623" s="247" t="str">
        <f>IF(BS_CONTROLE[[#This Row],[KM - Fim]]=0, "-", BS_CONTROLE[[#This Row],[KM - Fim]])</f>
        <v>-</v>
      </c>
      <c r="AR623" s="265"/>
      <c r="AS623" s="265"/>
      <c r="AT623" s="265"/>
      <c r="AU623" s="267"/>
      <c r="AV623" s="267"/>
      <c r="AW623" s="267"/>
      <c r="AX623" s="241"/>
      <c r="AY623" s="182" t="str">
        <f>IF(D623="","*",IFERROR(IF(ISODD(COUNT(AS623:AX623)),"ERRO",SUM((AT623-AS623),(AV623-AU623),(AX623-AW623))),"ERRO"))</f>
        <v>*</v>
      </c>
      <c r="AZ623" s="161"/>
      <c r="BA623" s="242"/>
      <c r="BB623" s="178" t="str">
        <f>IFERROR(_xlfn.XLOOKUP(AI623, BS_ATIVIDADE[ATIVIDADE],BS_ATIVIDADE[UNIDADE] ), "*")</f>
        <v>*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62"/>
      <c r="BF623" s="248" t="str">
        <f>IF(BS_CONTROLE[[#This Row],[Responsavel pelo boletim]]=0, "-", BS_CONTROLE[[#This Row],[Responsavel pelo boletim]])</f>
        <v>-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</row>
    <row r="624" spans="1:71">
      <c r="A624" s="166" t="str">
        <f>D624&amp;B624</f>
        <v/>
      </c>
      <c r="B624" s="167"/>
      <c r="C624" s="239"/>
      <c r="D624" s="240"/>
      <c r="E624" s="273">
        <v>594</v>
      </c>
      <c r="F624" s="161"/>
      <c r="G624" s="159" t="str">
        <f>IF(D624="","*",VLOOKUP(F624,BS_ATIVIDADE[#All],3,FALSE))</f>
        <v>*</v>
      </c>
      <c r="H624" s="163"/>
      <c r="I624" s="163"/>
      <c r="J624" s="222"/>
      <c r="K624" s="222"/>
      <c r="L624" s="177"/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33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7"/>
      <c r="R624" s="178"/>
      <c r="S624" s="40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40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1"/>
      <c r="W624" s="263"/>
      <c r="X624" s="240"/>
      <c r="Y624" s="179"/>
      <c r="Z624" s="179"/>
      <c r="AA624" s="177"/>
      <c r="AB624" s="161"/>
      <c r="AC624" s="161"/>
      <c r="AD624" s="163"/>
      <c r="AE624" s="177"/>
      <c r="AF624" s="177"/>
      <c r="AG624" s="177"/>
      <c r="AH624" s="180"/>
      <c r="AI624" s="171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-</v>
      </c>
      <c r="AN624" s="264" t="str">
        <f>IF(BS_CONTROLE[[#This Row],[SB]]=0, "-", BS_CONTROLE[[#This Row],[SB]])</f>
        <v>-</v>
      </c>
      <c r="AO624" s="246" t="str">
        <f>IF(BS_CONTROLE[[#This Row],[SUB]]=0, "-", BS_CONTROLE[[#This Row],[SUB]])</f>
        <v>-</v>
      </c>
      <c r="AP624" s="247" t="str">
        <f>IF(BS_CONTROLE[[#This Row],[KM - Inicio]]=0, "-", BS_CONTROLE[[#This Row],[KM - Inicio]])</f>
        <v>-</v>
      </c>
      <c r="AQ624" s="247" t="str">
        <f>IF(BS_CONTROLE[[#This Row],[KM - Fim]]=0, "-", BS_CONTROLE[[#This Row],[KM - Fim]])</f>
        <v>-</v>
      </c>
      <c r="AR624" s="265"/>
      <c r="AS624" s="265"/>
      <c r="AT624" s="265"/>
      <c r="AU624" s="267"/>
      <c r="AV624" s="267"/>
      <c r="AW624" s="267"/>
      <c r="AX624" s="241"/>
      <c r="AY624" s="182" t="str">
        <f>IF(D624="","*",IFERROR(IF(ISODD(COUNT(AS624:AX624)),"ERRO",SUM((AT624-AS624),(AV624-AU624),(AX624-AW624))),"ERRO"))</f>
        <v>*</v>
      </c>
      <c r="AZ624" s="161"/>
      <c r="BA624" s="242"/>
      <c r="BB624" s="178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8" t="str">
        <f>IF(BS_CONTROLE[[#This Row],[Responsavel pelo boletim]]=0, "-", BS_CONTROLE[[#This Row],[Responsavel pelo boletim]])</f>
        <v>-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66" t="str">
        <f>D625&amp;B625</f>
        <v/>
      </c>
      <c r="B625" s="167"/>
      <c r="C625" s="239"/>
      <c r="D625" s="240"/>
      <c r="E625" s="273">
        <v>594</v>
      </c>
      <c r="F625" s="161"/>
      <c r="G625" s="159" t="str">
        <f>IF(D625="","*",VLOOKUP(F625,BS_ATIVIDADE[#All],3,FALSE))</f>
        <v>*</v>
      </c>
      <c r="H625" s="163"/>
      <c r="I625" s="163"/>
      <c r="J625" s="222"/>
      <c r="K625" s="222"/>
      <c r="L625" s="177"/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33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7"/>
      <c r="R625" s="178"/>
      <c r="S625" s="40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40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1"/>
      <c r="W625" s="263"/>
      <c r="X625" s="240"/>
      <c r="Y625" s="179"/>
      <c r="Z625" s="179"/>
      <c r="AA625" s="177"/>
      <c r="AB625" s="161"/>
      <c r="AC625" s="161"/>
      <c r="AD625" s="163"/>
      <c r="AE625" s="177"/>
      <c r="AF625" s="177"/>
      <c r="AG625" s="177"/>
      <c r="AH625" s="180"/>
      <c r="AI625" s="171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-</v>
      </c>
      <c r="AN625" s="264" t="str">
        <f>IF(BS_CONTROLE[[#This Row],[SB]]=0, "-", BS_CONTROLE[[#This Row],[SB]])</f>
        <v>-</v>
      </c>
      <c r="AO625" s="246" t="str">
        <f>IF(BS_CONTROLE[[#This Row],[SUB]]=0, "-", BS_CONTROLE[[#This Row],[SUB]])</f>
        <v>-</v>
      </c>
      <c r="AP625" s="247" t="str">
        <f>IF(BS_CONTROLE[[#This Row],[KM - Inicio]]=0, "-", BS_CONTROLE[[#This Row],[KM - Inicio]])</f>
        <v>-</v>
      </c>
      <c r="AQ625" s="247" t="str">
        <f>IF(BS_CONTROLE[[#This Row],[KM - Fim]]=0, "-", BS_CONTROLE[[#This Row],[KM - Fim]])</f>
        <v>-</v>
      </c>
      <c r="AR625" s="265"/>
      <c r="AS625" s="265"/>
      <c r="AT625" s="265"/>
      <c r="AU625" s="267"/>
      <c r="AV625" s="267"/>
      <c r="AW625" s="267"/>
      <c r="AX625" s="241"/>
      <c r="AY625" s="182" t="str">
        <f>IF(D625="","*",IFERROR(IF(ISODD(COUNT(AS625:AX625)),"ERRO",SUM((AT625-AS625),(AV625-AU625),(AX625-AW625))),"ERRO"))</f>
        <v>*</v>
      </c>
      <c r="AZ625" s="161"/>
      <c r="BA625" s="242"/>
      <c r="BB625" s="178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8" t="str">
        <f>IF(BS_CONTROLE[[#This Row],[Responsavel pelo boletim]]=0, "-", BS_CONTROLE[[#This Row],[Responsavel pelo boletim]])</f>
        <v>-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66" t="str">
        <f>D626&amp;B626</f>
        <v/>
      </c>
      <c r="B626" s="167"/>
      <c r="C626" s="239"/>
      <c r="D626" s="240"/>
      <c r="E626" s="273">
        <v>594</v>
      </c>
      <c r="F626" s="161"/>
      <c r="G626" s="159" t="str">
        <f>IF(D626="","*",VLOOKUP(F626,BS_ATIVIDADE[#All],3,FALSE))</f>
        <v>*</v>
      </c>
      <c r="H626" s="163"/>
      <c r="I626" s="163"/>
      <c r="J626" s="222"/>
      <c r="K626" s="222"/>
      <c r="L626" s="177"/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33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7"/>
      <c r="R626" s="178"/>
      <c r="S626" s="40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40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1"/>
      <c r="W626" s="263"/>
      <c r="X626" s="240"/>
      <c r="Y626" s="179"/>
      <c r="Z626" s="179"/>
      <c r="AA626" s="177"/>
      <c r="AB626" s="161"/>
      <c r="AC626" s="161"/>
      <c r="AD626" s="163"/>
      <c r="AE626" s="177"/>
      <c r="AF626" s="177"/>
      <c r="AG626" s="177"/>
      <c r="AH626" s="180"/>
      <c r="AI626" s="171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-</v>
      </c>
      <c r="AN626" s="264" t="str">
        <f>IF(BS_CONTROLE[[#This Row],[SB]]=0, "-", BS_CONTROLE[[#This Row],[SB]])</f>
        <v>-</v>
      </c>
      <c r="AO626" s="246" t="str">
        <f>IF(BS_CONTROLE[[#This Row],[SUB]]=0, "-", BS_CONTROLE[[#This Row],[SUB]])</f>
        <v>-</v>
      </c>
      <c r="AP626" s="247" t="str">
        <f>IF(BS_CONTROLE[[#This Row],[KM - Inicio]]=0, "-", BS_CONTROLE[[#This Row],[KM - Inicio]])</f>
        <v>-</v>
      </c>
      <c r="AQ626" s="247" t="str">
        <f>IF(BS_CONTROLE[[#This Row],[KM - Fim]]=0, "-", BS_CONTROLE[[#This Row],[KM - Fim]])</f>
        <v>-</v>
      </c>
      <c r="AR626" s="265"/>
      <c r="AS626" s="265"/>
      <c r="AT626" s="265"/>
      <c r="AU626" s="267"/>
      <c r="AV626" s="267"/>
      <c r="AW626" s="267"/>
      <c r="AX626" s="241"/>
      <c r="AY626" s="182" t="str">
        <f>IF(D626="","*",IFERROR(IF(ISODD(COUNT(AS626:AX626)),"ERRO",SUM((AT626-AS626),(AV626-AU626),(AX626-AW626))),"ERRO"))</f>
        <v>*</v>
      </c>
      <c r="AZ626" s="161"/>
      <c r="BA626" s="242"/>
      <c r="BB626" s="178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8" t="str">
        <f>IF(BS_CONTROLE[[#This Row],[Responsavel pelo boletim]]=0, "-", BS_CONTROLE[[#This Row],[Responsavel pelo boletim]])</f>
        <v>-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66" t="str">
        <f>D627&amp;B627</f>
        <v/>
      </c>
      <c r="B627" s="167"/>
      <c r="C627" s="239"/>
      <c r="D627" s="240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40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40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66" t="str">
        <f>D628&amp;B628</f>
        <v/>
      </c>
      <c r="B628" s="167"/>
      <c r="C628" s="239"/>
      <c r="D628" s="240"/>
      <c r="E628" s="273">
        <v>594</v>
      </c>
      <c r="F628" s="161"/>
      <c r="G628" s="159" t="str">
        <f>IF(D628="","*",VLOOKUP(F628,BS_ATIVIDADE[#All],3,FALSE))</f>
        <v>*</v>
      </c>
      <c r="H628" s="163"/>
      <c r="I628" s="163"/>
      <c r="J628" s="222"/>
      <c r="K628" s="222"/>
      <c r="L628" s="177"/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33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7"/>
      <c r="R628" s="178"/>
      <c r="S628" s="40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40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1"/>
      <c r="W628" s="263"/>
      <c r="X628" s="240"/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64" t="str">
        <f>IF(BS_CONTROLE[[#This Row],[Local - Partida]]=0, "-", BS_CONTROLE[[#This Row],[Local - Partida]])</f>
        <v>-</v>
      </c>
      <c r="AL628" s="264" t="str">
        <f>IF(BS_CONTROLE[[#This Row],[Local - Encerramento]]=0, "-", BS_CONTROLE[[#This Row],[Local - Encerramento]])</f>
        <v>-</v>
      </c>
      <c r="AM628" s="264" t="str">
        <f>IF(BS_CONTROLE[[#This Row],[Entre - Estações]]=0, "-", BS_CONTROLE[[#This Row],[Entre - Estações]])</f>
        <v>-</v>
      </c>
      <c r="AN628" s="264" t="str">
        <f>IF(BS_CONTROLE[[#This Row],[SB]]=0, "-", BS_CONTROLE[[#This Row],[SB]])</f>
        <v>-</v>
      </c>
      <c r="AO628" s="246" t="str">
        <f>IF(BS_CONTROLE[[#This Row],[SUB]]=0, "-", BS_CONTROLE[[#This Row],[SUB]])</f>
        <v>-</v>
      </c>
      <c r="AP628" s="247" t="str">
        <f>IF(BS_CONTROLE[[#This Row],[KM - Inicio]]=0, "-", BS_CONTROLE[[#This Row],[KM - Inicio]])</f>
        <v>-</v>
      </c>
      <c r="AQ628" s="247" t="str">
        <f>IF(BS_CONTROLE[[#This Row],[KM - Fim]]=0, "-", BS_CONTROLE[[#This Row],[KM - Fim]])</f>
        <v>-</v>
      </c>
      <c r="AR628" s="265"/>
      <c r="AS628" s="265"/>
      <c r="AT628" s="265"/>
      <c r="AU628" s="267"/>
      <c r="AV628" s="267"/>
      <c r="AW628" s="267"/>
      <c r="AX628" s="241"/>
      <c r="AY628" s="182" t="str">
        <f>IF(D628="","*",IFERROR(IF(ISODD(COUNT(AS628:AX628)),"ERRO",SUM((AT628-AS628),(AV628-AU628),(AX628-AW628))),"ERRO"))</f>
        <v>*</v>
      </c>
      <c r="AZ628" s="161"/>
      <c r="BA628" s="242"/>
      <c r="BB628" s="178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8" t="str">
        <f>IF(BS_CONTROLE[[#This Row],[Responsavel pelo boletim]]=0, "-", BS_CONTROLE[[#This Row],[Responsavel pelo boletim]])</f>
        <v>-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66" t="str">
        <f>D629&amp;B629</f>
        <v/>
      </c>
      <c r="B629" s="167"/>
      <c r="C629" s="239"/>
      <c r="D629" s="240"/>
      <c r="E629" s="273">
        <v>594</v>
      </c>
      <c r="F629" s="161"/>
      <c r="G629" s="159" t="str">
        <f>IF(D629="","*",VLOOKUP(F629,BS_ATIVIDADE[#All],3,FALSE))</f>
        <v>*</v>
      </c>
      <c r="H629" s="163"/>
      <c r="I629" s="163"/>
      <c r="J629" s="222"/>
      <c r="K629" s="222"/>
      <c r="L629" s="177"/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33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7"/>
      <c r="R629" s="178"/>
      <c r="S629" s="40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40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1"/>
      <c r="W629" s="263"/>
      <c r="X629" s="240"/>
      <c r="Y629" s="179"/>
      <c r="Z629" s="179"/>
      <c r="AA629" s="177"/>
      <c r="AB629" s="161"/>
      <c r="AC629" s="161"/>
      <c r="AD629" s="163"/>
      <c r="AE629" s="177"/>
      <c r="AF629" s="177"/>
      <c r="AG629" s="177"/>
      <c r="AH629" s="180"/>
      <c r="AI629" s="171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64" t="str">
        <f>IF(BS_CONTROLE[[#This Row],[Local - Partida]]=0, "-", BS_CONTROLE[[#This Row],[Local - Partida]])</f>
        <v>-</v>
      </c>
      <c r="AL629" s="264" t="str">
        <f>IF(BS_CONTROLE[[#This Row],[Local - Encerramento]]=0, "-", BS_CONTROLE[[#This Row],[Local - Encerramento]])</f>
        <v>-</v>
      </c>
      <c r="AM629" s="264" t="str">
        <f>IF(BS_CONTROLE[[#This Row],[Entre - Estações]]=0, "-", BS_CONTROLE[[#This Row],[Entre - Estações]])</f>
        <v>-</v>
      </c>
      <c r="AN629" s="264" t="str">
        <f>IF(BS_CONTROLE[[#This Row],[SB]]=0, "-", BS_CONTROLE[[#This Row],[SB]])</f>
        <v>-</v>
      </c>
      <c r="AO629" s="246" t="str">
        <f>IF(BS_CONTROLE[[#This Row],[SUB]]=0, "-", BS_CONTROLE[[#This Row],[SUB]])</f>
        <v>-</v>
      </c>
      <c r="AP629" s="247" t="str">
        <f>IF(BS_CONTROLE[[#This Row],[KM - Inicio]]=0, "-", BS_CONTROLE[[#This Row],[KM - Inicio]])</f>
        <v>-</v>
      </c>
      <c r="AQ629" s="247" t="str">
        <f>IF(BS_CONTROLE[[#This Row],[KM - Fim]]=0, "-", BS_CONTROLE[[#This Row],[KM - Fim]])</f>
        <v>-</v>
      </c>
      <c r="AR629" s="265"/>
      <c r="AS629" s="265"/>
      <c r="AT629" s="265"/>
      <c r="AU629" s="267"/>
      <c r="AV629" s="267"/>
      <c r="AW629" s="267"/>
      <c r="AX629" s="241"/>
      <c r="AY629" s="182" t="str">
        <f>IF(D629="","*",IFERROR(IF(ISODD(COUNT(AS629:AX629)),"ERRO",SUM((AT629-AS629),(AV629-AU629),(AX629-AW629))),"ERRO"))</f>
        <v>*</v>
      </c>
      <c r="AZ629" s="161"/>
      <c r="BA629" s="242"/>
      <c r="BB629" s="178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8" t="str">
        <f>IF(BS_CONTROLE[[#This Row],[Responsavel pelo boletim]]=0, "-", BS_CONTROLE[[#This Row],[Responsavel pelo boletim]])</f>
        <v>-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66" t="str">
        <f>D630&amp;B630</f>
        <v/>
      </c>
      <c r="B630" s="167"/>
      <c r="C630" s="239"/>
      <c r="D630" s="240"/>
      <c r="E630" s="273">
        <v>594</v>
      </c>
      <c r="F630" s="161"/>
      <c r="G630" s="159" t="str">
        <f>IF(D630="","*",VLOOKUP(F630,BS_ATIVIDADE[#All],3,FALSE))</f>
        <v>*</v>
      </c>
      <c r="H630" s="163"/>
      <c r="I630" s="163"/>
      <c r="J630" s="222"/>
      <c r="K630" s="222"/>
      <c r="L630" s="177"/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33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7"/>
      <c r="R630" s="178"/>
      <c r="S630" s="40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40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1"/>
      <c r="W630" s="263"/>
      <c r="X630" s="240"/>
      <c r="Y630" s="179"/>
      <c r="Z630" s="179"/>
      <c r="AA630" s="177"/>
      <c r="AB630" s="161"/>
      <c r="AC630" s="161"/>
      <c r="AD630" s="163"/>
      <c r="AE630" s="177"/>
      <c r="AF630" s="177"/>
      <c r="AG630" s="177"/>
      <c r="AH630" s="180"/>
      <c r="AI630" s="171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64" t="str">
        <f>IF(BS_CONTROLE[[#This Row],[Local - Partida]]=0, "-", BS_CONTROLE[[#This Row],[Local - Partida]])</f>
        <v>-</v>
      </c>
      <c r="AL630" s="264" t="str">
        <f>IF(BS_CONTROLE[[#This Row],[Local - Encerramento]]=0, "-", BS_CONTROLE[[#This Row],[Local - Encerramento]])</f>
        <v>-</v>
      </c>
      <c r="AM630" s="264" t="str">
        <f>IF(BS_CONTROLE[[#This Row],[Entre - Estações]]=0, "-", BS_CONTROLE[[#This Row],[Entre - Estações]])</f>
        <v>-</v>
      </c>
      <c r="AN630" s="264" t="str">
        <f>IF(BS_CONTROLE[[#This Row],[SB]]=0, "-", BS_CONTROLE[[#This Row],[SB]])</f>
        <v>-</v>
      </c>
      <c r="AO630" s="246" t="str">
        <f>IF(BS_CONTROLE[[#This Row],[SUB]]=0, "-", BS_CONTROLE[[#This Row],[SUB]])</f>
        <v>-</v>
      </c>
      <c r="AP630" s="247" t="str">
        <f>IF(BS_CONTROLE[[#This Row],[KM - Inicio]]=0, "-", BS_CONTROLE[[#This Row],[KM - Inicio]])</f>
        <v>-</v>
      </c>
      <c r="AQ630" s="247" t="str">
        <f>IF(BS_CONTROLE[[#This Row],[KM - Fim]]=0, "-", BS_CONTROLE[[#This Row],[KM - Fim]])</f>
        <v>-</v>
      </c>
      <c r="AR630" s="265"/>
      <c r="AS630" s="265"/>
      <c r="AT630" s="265"/>
      <c r="AU630" s="267"/>
      <c r="AV630" s="267"/>
      <c r="AW630" s="267"/>
      <c r="AX630" s="241"/>
      <c r="AY630" s="182" t="str">
        <f>IF(D630="","*",IFERROR(IF(ISODD(COUNT(AS630:AX630)),"ERRO",SUM((AT630-AS630),(AV630-AU630),(AX630-AW630))),"ERRO"))</f>
        <v>*</v>
      </c>
      <c r="AZ630" s="161"/>
      <c r="BA630" s="242"/>
      <c r="BB630" s="178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8" t="str">
        <f>IF(BS_CONTROLE[[#This Row],[Responsavel pelo boletim]]=0, "-", BS_CONTROLE[[#This Row],[Responsavel pelo boletim]])</f>
        <v>-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66" t="str">
        <f>D631&amp;B631</f>
        <v/>
      </c>
      <c r="B631" s="167"/>
      <c r="C631" s="239"/>
      <c r="D631" s="240"/>
      <c r="E631" s="273">
        <v>594</v>
      </c>
      <c r="F631" s="161"/>
      <c r="G631" s="159" t="str">
        <f>IF(D631="","*",VLOOKUP(F631,BS_ATIVIDADE[#All],3,FALSE))</f>
        <v>*</v>
      </c>
      <c r="H631" s="163"/>
      <c r="I631" s="163"/>
      <c r="J631" s="222"/>
      <c r="K631" s="222"/>
      <c r="L631" s="177"/>
      <c r="M631" s="20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33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7"/>
      <c r="R631" s="178"/>
      <c r="S631" s="40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40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1"/>
      <c r="W631" s="263"/>
      <c r="X631" s="240"/>
      <c r="Y631" s="179"/>
      <c r="Z631" s="179"/>
      <c r="AA631" s="177"/>
      <c r="AB631" s="161"/>
      <c r="AC631" s="161"/>
      <c r="AD631" s="163"/>
      <c r="AE631" s="177"/>
      <c r="AF631" s="177"/>
      <c r="AG631" s="177"/>
      <c r="AH631" s="180"/>
      <c r="AI631" s="171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64" t="str">
        <f>IF(BS_CONTROLE[[#This Row],[Local - Partida]]=0, "-", BS_CONTROLE[[#This Row],[Local - Partida]])</f>
        <v>-</v>
      </c>
      <c r="AL631" s="264" t="str">
        <f>IF(BS_CONTROLE[[#This Row],[Local - Encerramento]]=0, "-", BS_CONTROLE[[#This Row],[Local - Encerramento]])</f>
        <v>-</v>
      </c>
      <c r="AM631" s="264" t="str">
        <f>IF(BS_CONTROLE[[#This Row],[Entre - Estações]]=0, "-", BS_CONTROLE[[#This Row],[Entre - Estações]])</f>
        <v>-</v>
      </c>
      <c r="AN631" s="264" t="str">
        <f>IF(BS_CONTROLE[[#This Row],[SB]]=0, "-", BS_CONTROLE[[#This Row],[SB]])</f>
        <v>-</v>
      </c>
      <c r="AO631" s="246" t="str">
        <f>IF(BS_CONTROLE[[#This Row],[SUB]]=0, "-", BS_CONTROLE[[#This Row],[SUB]])</f>
        <v>-</v>
      </c>
      <c r="AP631" s="247" t="str">
        <f>IF(BS_CONTROLE[[#This Row],[KM - Inicio]]=0, "-", BS_CONTROLE[[#This Row],[KM - Inicio]])</f>
        <v>-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 t="str">
        <f>IF(D631="","*",IFERROR(IF(ISODD(COUNT(AS631:AX631)),"ERRO",SUM((AT631-AS631),(AV631-AU631),(AX631-AW631))),"ERRO"))</f>
        <v>*</v>
      </c>
      <c r="AZ631" s="161"/>
      <c r="BA631" s="242"/>
      <c r="BB631" s="178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8" t="str">
        <f>IF(BS_CONTROLE[[#This Row],[Responsavel pelo boletim]]=0, "-", BS_CONTROLE[[#This Row],[Responsavel pelo boletim]])</f>
        <v>-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66" t="str">
        <f>D632&amp;B632</f>
        <v/>
      </c>
      <c r="B632" s="167"/>
      <c r="C632" s="239"/>
      <c r="D632" s="240"/>
      <c r="E632" s="273">
        <v>594</v>
      </c>
      <c r="F632" s="161"/>
      <c r="G632" s="159" t="str">
        <f>IF(D632="","*",VLOOKUP(F632,BS_ATIVIDADE[#All],3,FALSE))</f>
        <v>*</v>
      </c>
      <c r="H632" s="163"/>
      <c r="I632" s="163"/>
      <c r="J632" s="222"/>
      <c r="K632" s="222"/>
      <c r="L632" s="177"/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7"/>
      <c r="R632" s="178"/>
      <c r="S632" s="40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40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1"/>
      <c r="W632" s="263"/>
      <c r="X632" s="240"/>
      <c r="Y632" s="179"/>
      <c r="Z632" s="179"/>
      <c r="AA632" s="177"/>
      <c r="AB632" s="161"/>
      <c r="AC632" s="161"/>
      <c r="AD632" s="163"/>
      <c r="AE632" s="177"/>
      <c r="AF632" s="177"/>
      <c r="AG632" s="177"/>
      <c r="AH632" s="180"/>
      <c r="AI632" s="171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64" t="str">
        <f>IF(BS_CONTROLE[[#This Row],[Local - Partida]]=0, "-", BS_CONTROLE[[#This Row],[Local - Partida]])</f>
        <v>-</v>
      </c>
      <c r="AL632" s="264" t="str">
        <f>IF(BS_CONTROLE[[#This Row],[Local - Encerramento]]=0, "-", BS_CONTROLE[[#This Row],[Local - Encerramento]])</f>
        <v>-</v>
      </c>
      <c r="AM632" s="264" t="str">
        <f>IF(BS_CONTROLE[[#This Row],[Entre - Estações]]=0, "-", BS_CONTROLE[[#This Row],[Entre - Estações]])</f>
        <v>-</v>
      </c>
      <c r="AN632" s="264" t="str">
        <f>IF(BS_CONTROLE[[#This Row],[SB]]=0, "-", BS_CONTROLE[[#This Row],[SB]])</f>
        <v>-</v>
      </c>
      <c r="AO632" s="246" t="str">
        <f>IF(BS_CONTROLE[[#This Row],[SUB]]=0, "-", BS_CONTROLE[[#This Row],[SUB]])</f>
        <v>-</v>
      </c>
      <c r="AP632" s="247" t="str">
        <f>IF(BS_CONTROLE[[#This Row],[KM - Inicio]]=0, "-", BS_CONTROLE[[#This Row],[KM - Inicio]])</f>
        <v>-</v>
      </c>
      <c r="AQ632" s="247" t="str">
        <f>IF(BS_CONTROLE[[#This Row],[KM - Fim]]=0, "-", BS_CONTROLE[[#This Row],[KM - Fim]])</f>
        <v>-</v>
      </c>
      <c r="AR632" s="265"/>
      <c r="AS632" s="265"/>
      <c r="AT632" s="265"/>
      <c r="AU632" s="267"/>
      <c r="AV632" s="267"/>
      <c r="AW632" s="267"/>
      <c r="AX632" s="241"/>
      <c r="AY632" s="182" t="str">
        <f>IF(D632="","*",IFERROR(IF(ISODD(COUNT(AS632:AX632)),"ERRO",SUM((AT632-AS632),(AV632-AU632),(AX632-AW632))),"ERRO"))</f>
        <v>*</v>
      </c>
      <c r="AZ632" s="161"/>
      <c r="BA632" s="242"/>
      <c r="BB632" s="178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8" t="str">
        <f>IF(BS_CONTROLE[[#This Row],[Responsavel pelo boletim]]=0, "-", BS_CONTROLE[[#This Row],[Responsavel pelo boletim]])</f>
        <v>-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66" t="str">
        <f>D633&amp;B633</f>
        <v/>
      </c>
      <c r="B633" s="167"/>
      <c r="C633" s="239"/>
      <c r="D633" s="240"/>
      <c r="E633" s="273">
        <v>594</v>
      </c>
      <c r="F633" s="161"/>
      <c r="G633" s="159" t="str">
        <f>IF(D633="","*",VLOOKUP(F633,BS_ATIVIDADE[#All],3,FALSE))</f>
        <v>*</v>
      </c>
      <c r="H633" s="163"/>
      <c r="I633" s="163"/>
      <c r="J633" s="222"/>
      <c r="K633" s="222"/>
      <c r="L633" s="177"/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33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7"/>
      <c r="R633" s="178"/>
      <c r="S633" s="40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40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1"/>
      <c r="W633" s="263"/>
      <c r="X633" s="240"/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-</v>
      </c>
      <c r="AN633" s="264" t="str">
        <f>IF(BS_CONTROLE[[#This Row],[SB]]=0, "-", BS_CONTROLE[[#This Row],[SB]])</f>
        <v>-</v>
      </c>
      <c r="AO633" s="246" t="str">
        <f>IF(BS_CONTROLE[[#This Row],[SUB]]=0, "-", BS_CONTROLE[[#This Row],[SUB]])</f>
        <v>-</v>
      </c>
      <c r="AP633" s="247" t="str">
        <f>IF(BS_CONTROLE[[#This Row],[KM - Inicio]]=0, "-", BS_CONTROLE[[#This Row],[KM - Inicio]])</f>
        <v>-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 t="str">
        <f>IF(D633="","*",IFERROR(IF(ISODD(COUNT(AS633:AX633)),"ERRO",SUM((AT633-AS633),(AV633-AU633),(AX633-AW633))),"ERRO"))</f>
        <v>*</v>
      </c>
      <c r="AZ633" s="161"/>
      <c r="BA633" s="242"/>
      <c r="BB633" s="178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8" t="str">
        <f>IF(BS_CONTROLE[[#This Row],[Responsavel pelo boletim]]=0, "-", BS_CONTROLE[[#This Row],[Responsavel pelo boletim]])</f>
        <v>-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40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40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40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40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40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40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40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40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40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40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40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40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40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40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40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40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40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40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40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40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40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40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40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40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40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40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40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40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40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40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40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40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40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40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40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40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40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40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40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40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40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40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40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40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40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40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40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40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40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40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40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40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40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40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40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40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40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40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40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40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40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40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40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40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40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40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40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40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40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40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40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40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40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40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40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40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40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40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40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40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40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40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40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40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40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40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40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40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40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40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40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40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40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40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40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40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40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40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40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40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40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40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40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40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40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40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40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40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40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40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40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40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40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40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40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40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40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40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40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40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40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40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40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40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40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40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40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40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40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40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40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40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40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40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40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40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40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40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40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40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40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40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40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40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40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40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40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40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40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40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40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40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40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40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40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40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40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40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40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40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40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40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40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40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40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40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40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40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40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40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40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40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40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40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40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40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40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40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40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40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40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40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40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40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40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40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40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40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40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40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40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40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40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40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40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40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40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40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40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40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40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40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40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40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40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40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40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40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40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40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40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40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40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40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40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40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40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40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40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40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40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40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40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40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40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40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40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40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40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40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40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40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40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40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40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40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40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40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40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40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40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40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40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40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40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40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40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40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40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40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40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40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40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40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40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40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40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40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40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40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40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40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40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40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40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40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40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40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40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40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40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40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40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40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40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40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40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40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40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40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40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40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40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40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40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40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40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40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40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40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40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40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40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40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40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40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40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40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40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40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40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40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40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40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40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40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40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40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40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40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40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40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40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40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40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40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40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40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40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40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40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40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40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40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40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40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40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40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40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40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40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40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400"/>
      <c r="C800" s="401"/>
      <c r="D800" s="393"/>
      <c r="E800" s="402"/>
      <c r="F800" s="394"/>
      <c r="G800" s="395"/>
      <c r="H800" s="396"/>
      <c r="I800" s="396"/>
      <c r="J800" s="397"/>
      <c r="K800" s="397"/>
      <c r="L800" s="399"/>
      <c r="M800" s="222"/>
      <c r="N800" s="403"/>
      <c r="O800" s="396"/>
      <c r="P800" s="396"/>
      <c r="Q800" s="399"/>
      <c r="R800" s="401"/>
      <c r="S800" s="401"/>
      <c r="T800" s="401"/>
      <c r="U800" s="404"/>
      <c r="V800" s="405"/>
      <c r="W800" s="406"/>
      <c r="X800" s="401"/>
      <c r="Y800" s="401"/>
      <c r="Z800" s="401"/>
      <c r="AA800" s="407"/>
      <c r="AB800" s="401"/>
      <c r="AC800" s="401"/>
      <c r="AD800" s="401"/>
      <c r="AE800" s="407"/>
      <c r="AF800" s="407"/>
      <c r="AG800" s="407"/>
      <c r="AH800" s="401"/>
      <c r="AI800" s="401"/>
      <c r="AJ800" s="401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AR800" s="408"/>
      <c r="AS800" s="408"/>
      <c r="AT800" s="408"/>
      <c r="AU800" s="408"/>
      <c r="AV800" s="408"/>
      <c r="AW800" s="408"/>
      <c r="AX800" s="401"/>
      <c r="AY800" s="401"/>
      <c r="AZ800" s="401"/>
      <c r="BA800" s="401"/>
      <c r="BB800" s="401"/>
      <c r="BC800" s="401"/>
      <c r="BD800" s="401"/>
      <c r="BE800" s="401"/>
      <c r="BF800" s="401"/>
      <c r="BG800" s="401"/>
      <c r="BH800" s="401"/>
      <c r="BI800" s="401"/>
      <c r="BJ800" s="406"/>
      <c r="BK800" s="401"/>
      <c r="BL800" s="401"/>
      <c r="BM800" s="401"/>
      <c r="BN800" s="401"/>
      <c r="BO800" s="401"/>
      <c r="BP800" s="401"/>
      <c r="BQ800" s="401" t="str">
        <f>IF(AND(BR800&lt;1,BS800&lt;1),"Produção e Intervalo",IF(BR800&lt;1,"Intervalo",IF(BS800&lt;1,"Produção","Aderente")))</f>
        <v>Aderente</v>
      </c>
      <c r="BR800" s="401" t="str">
        <f>IF(OR(B800="",F800=""),"*",AY800/P800)</f>
        <v>*</v>
      </c>
      <c r="BS800" s="401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54" priority="1866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3" priority="18658" operator="equal">
      <formula>"OPORTUNIDADE"</formula>
    </cfRule>
  </conditionalFormatting>
  <conditionalFormatting sqref="AZ6:AZ523">
    <cfRule type="expression" dxfId="252" priority="18653">
      <formula>$BU6=1</formula>
    </cfRule>
  </conditionalFormatting>
  <conditionalFormatting sqref="BQ6:BQ799">
    <cfRule type="cellIs" dxfId="251" priority="18664" operator="equal">
      <formula>"Produção e Intervalo"</formula>
    </cfRule>
    <cfRule type="cellIs" dxfId="250" priority="18665" operator="equal">
      <formula>"Aderente"</formula>
    </cfRule>
    <cfRule type="cellIs" dxfId="249" priority="18666" operator="equal">
      <formula>"Intervalo"</formula>
    </cfRule>
    <cfRule type="cellIs" dxfId="248" priority="18667" operator="equal">
      <formula>"Produção"</formula>
    </cfRule>
    <cfRule type="cellIs" dxfId="247" priority="18668" operator="equal">
      <formula>"ERRO"</formula>
    </cfRule>
  </conditionalFormatting>
  <conditionalFormatting sqref="BR6:BS800">
    <cfRule type="cellIs" dxfId="246" priority="18646" operator="equal">
      <formula>"*"</formula>
    </cfRule>
    <cfRule type="cellIs" dxfId="245" priority="18647" operator="greaterThanOrEqual">
      <formula>1</formula>
    </cfRule>
    <cfRule type="cellIs" dxfId="244" priority="1864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3" priority="18594" operator="equal">
      <formula>"NÃO"</formula>
    </cfRule>
    <cfRule type="cellIs" dxfId="242" priority="18595" operator="equal">
      <formula>"SIM"</formula>
    </cfRule>
  </conditionalFormatting>
  <conditionalFormatting sqref="X478 X480 X483 X488:X489 X499 X506 X511:X512 X517 X520:X521">
    <cfRule type="cellIs" dxfId="241" priority="18593" operator="equal">
      <formula>"OPORTUNIDADE"</formula>
    </cfRule>
  </conditionalFormatting>
  <conditionalFormatting sqref="Z476:Z480 Z487:Z489 Z483:Z484 Z492 Z496:Z499 Z517 Z519:Z523 Z501:Z515">
    <cfRule type="cellIs" dxfId="240" priority="18591" operator="equal">
      <formula>"NÃO"</formula>
    </cfRule>
    <cfRule type="cellIs" dxfId="239" priority="18592" operator="equal">
      <formula>"SIM"</formula>
    </cfRule>
  </conditionalFormatting>
  <conditionalFormatting sqref="Z476:Z480 Z487:Z489 Z483:Z484 Z492 Z496:Z499 Z517 Z519:Z523 Z501:Z515">
    <cfRule type="cellIs" dxfId="238" priority="18590" operator="equal">
      <formula>"OPORTUNIDADE"</formula>
    </cfRule>
  </conditionalFormatting>
  <conditionalFormatting sqref="Y1048575:Y1048576">
    <cfRule type="cellIs" dxfId="237" priority="18475" operator="equal">
      <formula>"OPORTUNIDADE"</formula>
    </cfRule>
  </conditionalFormatting>
  <conditionalFormatting sqref="Y1048575:Y1048576">
    <cfRule type="cellIs" dxfId="236" priority="18473" operator="equal">
      <formula>"NÃO"</formula>
    </cfRule>
    <cfRule type="cellIs" dxfId="235" priority="18474" operator="equal">
      <formula>"SIM"</formula>
    </cfRule>
  </conditionalFormatting>
  <conditionalFormatting sqref="Z524:Z549">
    <cfRule type="cellIs" dxfId="234" priority="18210" operator="equal">
      <formula>"OPORTUNIDADE"</formula>
    </cfRule>
  </conditionalFormatting>
  <conditionalFormatting sqref="Z524:Z549">
    <cfRule type="cellIs" dxfId="233" priority="18208" operator="equal">
      <formula>"NÃO"</formula>
    </cfRule>
    <cfRule type="cellIs" dxfId="232" priority="18209" operator="equal">
      <formula>"SIM"</formula>
    </cfRule>
  </conditionalFormatting>
  <conditionalFormatting sqref="Z550">
    <cfRule type="cellIs" dxfId="231" priority="18193" operator="equal">
      <formula>"NÃO"</formula>
    </cfRule>
    <cfRule type="cellIs" dxfId="230" priority="18194" operator="equal">
      <formula>"SIM"</formula>
    </cfRule>
  </conditionalFormatting>
  <conditionalFormatting sqref="Z550">
    <cfRule type="cellIs" dxfId="229" priority="18192" operator="equal">
      <formula>"OPORTUNIDADE"</formula>
    </cfRule>
  </conditionalFormatting>
  <conditionalFormatting sqref="BI550">
    <cfRule type="iconSet" priority="182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28" priority="18812">
      <formula>$BU493=1</formula>
    </cfRule>
  </conditionalFormatting>
  <conditionalFormatting sqref="AZ526:AZ550">
    <cfRule type="expression" dxfId="227" priority="18972">
      <formula>$BU498=1</formula>
    </cfRule>
  </conditionalFormatting>
  <conditionalFormatting sqref="BI524:BI549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75">
      <iconSet showValue="0">
        <cfvo type="percent" val="0"/>
        <cfvo type="num" val="1"/>
        <cfvo type="num" val="1" gte="0"/>
      </iconSet>
    </cfRule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26" priority="245" operator="equal">
      <formula>"OPORTUNIDADE"</formula>
    </cfRule>
  </conditionalFormatting>
  <conditionalFormatting sqref="Y158">
    <cfRule type="cellIs" dxfId="225" priority="243" operator="equal">
      <formula>"NÃO"</formula>
    </cfRule>
    <cfRule type="cellIs" dxfId="224" priority="244" operator="equal">
      <formula>"SIM"</formula>
    </cfRule>
  </conditionalFormatting>
  <conditionalFormatting sqref="BI6:BI523"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45">
      <iconSet showValue="0">
        <cfvo type="percent" val="0"/>
        <cfvo type="num" val="1"/>
        <cfvo type="num" val="1" gte="0"/>
      </iconSet>
    </cfRule>
    <cfRule type="iconSet" priority="1904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3" priority="119" operator="equal">
      <formula>"OPORTUNIDADE"</formula>
    </cfRule>
  </conditionalFormatting>
  <conditionalFormatting sqref="Y560">
    <cfRule type="cellIs" dxfId="222" priority="117" operator="equal">
      <formula>"NÃO"</formula>
    </cfRule>
    <cfRule type="cellIs" dxfId="221" priority="118" operator="equal">
      <formula>"SIM"</formula>
    </cfRule>
  </conditionalFormatting>
  <conditionalFormatting sqref="Y561:Y564">
    <cfRule type="cellIs" dxfId="220" priority="113" operator="equal">
      <formula>"OPORTUNIDADE"</formula>
    </cfRule>
  </conditionalFormatting>
  <conditionalFormatting sqref="Y561:Y564">
    <cfRule type="cellIs" dxfId="219" priority="111" operator="equal">
      <formula>"NÃO"</formula>
    </cfRule>
    <cfRule type="cellIs" dxfId="218" priority="112" operator="equal">
      <formula>"SIM"</formula>
    </cfRule>
  </conditionalFormatting>
  <conditionalFormatting sqref="Y567:Y569">
    <cfRule type="cellIs" dxfId="217" priority="110" operator="equal">
      <formula>"OPORTUNIDADE"</formula>
    </cfRule>
  </conditionalFormatting>
  <conditionalFormatting sqref="Y567:Y569">
    <cfRule type="cellIs" dxfId="216" priority="108" operator="equal">
      <formula>"NÃO"</formula>
    </cfRule>
    <cfRule type="cellIs" dxfId="215" priority="109" operator="equal">
      <formula>"SIM"</formula>
    </cfRule>
  </conditionalFormatting>
  <conditionalFormatting sqref="Y567:Y569">
    <cfRule type="cellIs" dxfId="214" priority="107" operator="equal">
      <formula>"OPORTUNIDADE"</formula>
    </cfRule>
  </conditionalFormatting>
  <conditionalFormatting sqref="Y567:Y569">
    <cfRule type="cellIs" dxfId="213" priority="105" operator="equal">
      <formula>"NÃO"</formula>
    </cfRule>
    <cfRule type="cellIs" dxfId="212" priority="106" operator="equal">
      <formula>"SIM"</formula>
    </cfRule>
  </conditionalFormatting>
  <conditionalFormatting sqref="BK56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1" priority="99" operator="equal">
      <formula>"OPORTUNIDADE"</formula>
    </cfRule>
  </conditionalFormatting>
  <conditionalFormatting sqref="Y572">
    <cfRule type="cellIs" dxfId="210" priority="97" operator="equal">
      <formula>"NÃO"</formula>
    </cfRule>
    <cfRule type="cellIs" dxfId="209" priority="98" operator="equal">
      <formula>"SIM"</formula>
    </cfRule>
  </conditionalFormatting>
  <conditionalFormatting sqref="Y572">
    <cfRule type="cellIs" dxfId="208" priority="96" operator="equal">
      <formula>"OPORTUNIDADE"</formula>
    </cfRule>
  </conditionalFormatting>
  <conditionalFormatting sqref="Y572">
    <cfRule type="cellIs" dxfId="207" priority="94" operator="equal">
      <formula>"NÃO"</formula>
    </cfRule>
    <cfRule type="cellIs" dxfId="206" priority="95" operator="equal">
      <formula>"SIM"</formula>
    </cfRule>
  </conditionalFormatting>
  <conditionalFormatting sqref="Y573">
    <cfRule type="cellIs" dxfId="205" priority="93" operator="equal">
      <formula>"OPORTUNIDADE"</formula>
    </cfRule>
  </conditionalFormatting>
  <conditionalFormatting sqref="Y573">
    <cfRule type="cellIs" dxfId="204" priority="91" operator="equal">
      <formula>"NÃO"</formula>
    </cfRule>
    <cfRule type="cellIs" dxfId="203" priority="92" operator="equal">
      <formula>"SIM"</formula>
    </cfRule>
  </conditionalFormatting>
  <conditionalFormatting sqref="Y573">
    <cfRule type="cellIs" dxfId="202" priority="90" operator="equal">
      <formula>"OPORTUNIDADE"</formula>
    </cfRule>
  </conditionalFormatting>
  <conditionalFormatting sqref="Y573">
    <cfRule type="cellIs" dxfId="201" priority="88" operator="equal">
      <formula>"NÃO"</formula>
    </cfRule>
    <cfRule type="cellIs" dxfId="200" priority="89" operator="equal">
      <formula>"SIM"</formula>
    </cfRule>
  </conditionalFormatting>
  <conditionalFormatting sqref="Y574">
    <cfRule type="cellIs" dxfId="199" priority="87" operator="equal">
      <formula>"OPORTUNIDADE"</formula>
    </cfRule>
  </conditionalFormatting>
  <conditionalFormatting sqref="Y574">
    <cfRule type="cellIs" dxfId="198" priority="85" operator="equal">
      <formula>"NÃO"</formula>
    </cfRule>
    <cfRule type="cellIs" dxfId="197" priority="86" operator="equal">
      <formula>"SIM"</formula>
    </cfRule>
  </conditionalFormatting>
  <conditionalFormatting sqref="Y574">
    <cfRule type="cellIs" dxfId="196" priority="84" operator="equal">
      <formula>"OPORTUNIDADE"</formula>
    </cfRule>
  </conditionalFormatting>
  <conditionalFormatting sqref="Y574">
    <cfRule type="cellIs" dxfId="195" priority="82" operator="equal">
      <formula>"NÃO"</formula>
    </cfRule>
    <cfRule type="cellIs" dxfId="194" priority="83" operator="equal">
      <formula>"SIM"</formula>
    </cfRule>
  </conditionalFormatting>
  <conditionalFormatting sqref="Y575">
    <cfRule type="cellIs" dxfId="193" priority="81" operator="equal">
      <formula>"OPORTUNIDADE"</formula>
    </cfRule>
  </conditionalFormatting>
  <conditionalFormatting sqref="Y575">
    <cfRule type="cellIs" dxfId="192" priority="79" operator="equal">
      <formula>"NÃO"</formula>
    </cfRule>
    <cfRule type="cellIs" dxfId="191" priority="80" operator="equal">
      <formula>"SIM"</formula>
    </cfRule>
  </conditionalFormatting>
  <conditionalFormatting sqref="Y575">
    <cfRule type="cellIs" dxfId="190" priority="78" operator="equal">
      <formula>"OPORTUNIDADE"</formula>
    </cfRule>
  </conditionalFormatting>
  <conditionalFormatting sqref="Y575">
    <cfRule type="cellIs" dxfId="189" priority="76" operator="equal">
      <formula>"NÃO"</formula>
    </cfRule>
    <cfRule type="cellIs" dxfId="188" priority="77" operator="equal">
      <formula>"SIM"</formula>
    </cfRule>
  </conditionalFormatting>
  <conditionalFormatting sqref="Y577">
    <cfRule type="cellIs" dxfId="187" priority="75" operator="equal">
      <formula>"OPORTUNIDADE"</formula>
    </cfRule>
  </conditionalFormatting>
  <conditionalFormatting sqref="Y577">
    <cfRule type="cellIs" dxfId="186" priority="73" operator="equal">
      <formula>"NÃO"</formula>
    </cfRule>
    <cfRule type="cellIs" dxfId="185" priority="74" operator="equal">
      <formula>"SIM"</formula>
    </cfRule>
  </conditionalFormatting>
  <conditionalFormatting sqref="Y577">
    <cfRule type="cellIs" dxfId="184" priority="72" operator="equal">
      <formula>"OPORTUNIDADE"</formula>
    </cfRule>
  </conditionalFormatting>
  <conditionalFormatting sqref="Y577">
    <cfRule type="cellIs" dxfId="183" priority="70" operator="equal">
      <formula>"NÃO"</formula>
    </cfRule>
    <cfRule type="cellIs" dxfId="182" priority="71" operator="equal">
      <formula>"SIM"</formula>
    </cfRule>
  </conditionalFormatting>
  <conditionalFormatting sqref="Y579">
    <cfRule type="cellIs" dxfId="181" priority="69" operator="equal">
      <formula>"OPORTUNIDADE"</formula>
    </cfRule>
  </conditionalFormatting>
  <conditionalFormatting sqref="Y579">
    <cfRule type="cellIs" dxfId="180" priority="67" operator="equal">
      <formula>"NÃO"</formula>
    </cfRule>
    <cfRule type="cellIs" dxfId="179" priority="68" operator="equal">
      <formula>"SIM"</formula>
    </cfRule>
  </conditionalFormatting>
  <conditionalFormatting sqref="Y579">
    <cfRule type="cellIs" dxfId="178" priority="66" operator="equal">
      <formula>"OPORTUNIDADE"</formula>
    </cfRule>
  </conditionalFormatting>
  <conditionalFormatting sqref="Y579">
    <cfRule type="cellIs" dxfId="177" priority="64" operator="equal">
      <formula>"NÃO"</formula>
    </cfRule>
    <cfRule type="cellIs" dxfId="176" priority="65" operator="equal">
      <formula>"SIM"</formula>
    </cfRule>
  </conditionalFormatting>
  <conditionalFormatting sqref="Y580">
    <cfRule type="cellIs" dxfId="175" priority="63" operator="equal">
      <formula>"OPORTUNIDADE"</formula>
    </cfRule>
  </conditionalFormatting>
  <conditionalFormatting sqref="Y580">
    <cfRule type="cellIs" dxfId="174" priority="61" operator="equal">
      <formula>"NÃO"</formula>
    </cfRule>
    <cfRule type="cellIs" dxfId="173" priority="62" operator="equal">
      <formula>"SIM"</formula>
    </cfRule>
  </conditionalFormatting>
  <conditionalFormatting sqref="Y580">
    <cfRule type="cellIs" dxfId="172" priority="60" operator="equal">
      <formula>"OPORTUNIDADE"</formula>
    </cfRule>
  </conditionalFormatting>
  <conditionalFormatting sqref="Y580">
    <cfRule type="cellIs" dxfId="171" priority="58" operator="equal">
      <formula>"NÃO"</formula>
    </cfRule>
    <cfRule type="cellIs" dxfId="170" priority="59" operator="equal">
      <formula>"SIM"</formula>
    </cfRule>
  </conditionalFormatting>
  <conditionalFormatting sqref="Y581">
    <cfRule type="cellIs" dxfId="169" priority="57" operator="equal">
      <formula>"OPORTUNIDADE"</formula>
    </cfRule>
  </conditionalFormatting>
  <conditionalFormatting sqref="Y581">
    <cfRule type="cellIs" dxfId="168" priority="55" operator="equal">
      <formula>"NÃO"</formula>
    </cfRule>
    <cfRule type="cellIs" dxfId="167" priority="56" operator="equal">
      <formula>"SIM"</formula>
    </cfRule>
  </conditionalFormatting>
  <conditionalFormatting sqref="Y581">
    <cfRule type="cellIs" dxfId="166" priority="54" operator="equal">
      <formula>"OPORTUNIDADE"</formula>
    </cfRule>
  </conditionalFormatting>
  <conditionalFormatting sqref="Y581">
    <cfRule type="cellIs" dxfId="165" priority="52" operator="equal">
      <formula>"NÃO"</formula>
    </cfRule>
    <cfRule type="cellIs" dxfId="164" priority="53" operator="equal">
      <formula>"SIM"</formula>
    </cfRule>
  </conditionalFormatting>
  <conditionalFormatting sqref="Y582">
    <cfRule type="cellIs" dxfId="163" priority="51" operator="equal">
      <formula>"OPORTUNIDADE"</formula>
    </cfRule>
  </conditionalFormatting>
  <conditionalFormatting sqref="Y582">
    <cfRule type="cellIs" dxfId="162" priority="49" operator="equal">
      <formula>"NÃO"</formula>
    </cfRule>
    <cfRule type="cellIs" dxfId="161" priority="50" operator="equal">
      <formula>"SIM"</formula>
    </cfRule>
  </conditionalFormatting>
  <conditionalFormatting sqref="Y582">
    <cfRule type="cellIs" dxfId="160" priority="48" operator="equal">
      <formula>"OPORTUNIDADE"</formula>
    </cfRule>
  </conditionalFormatting>
  <conditionalFormatting sqref="Y582">
    <cfRule type="cellIs" dxfId="159" priority="46" operator="equal">
      <formula>"NÃO"</formula>
    </cfRule>
    <cfRule type="cellIs" dxfId="158" priority="47" operator="equal">
      <formula>"SIM"</formula>
    </cfRule>
  </conditionalFormatting>
  <conditionalFormatting sqref="Y584">
    <cfRule type="cellIs" dxfId="157" priority="45" operator="equal">
      <formula>"OPORTUNIDADE"</formula>
    </cfRule>
  </conditionalFormatting>
  <conditionalFormatting sqref="Y584">
    <cfRule type="cellIs" dxfId="156" priority="43" operator="equal">
      <formula>"NÃO"</formula>
    </cfRule>
    <cfRule type="cellIs" dxfId="155" priority="44" operator="equal">
      <formula>"SIM"</formula>
    </cfRule>
  </conditionalFormatting>
  <conditionalFormatting sqref="Y584">
    <cfRule type="cellIs" dxfId="154" priority="42" operator="equal">
      <formula>"OPORTUNIDADE"</formula>
    </cfRule>
  </conditionalFormatting>
  <conditionalFormatting sqref="Y584">
    <cfRule type="cellIs" dxfId="153" priority="40" operator="equal">
      <formula>"NÃO"</formula>
    </cfRule>
    <cfRule type="cellIs" dxfId="152" priority="41" operator="equal">
      <formula>"SIM"</formula>
    </cfRule>
  </conditionalFormatting>
  <conditionalFormatting sqref="Y585">
    <cfRule type="cellIs" dxfId="151" priority="39" operator="equal">
      <formula>"OPORTUNIDADE"</formula>
    </cfRule>
  </conditionalFormatting>
  <conditionalFormatting sqref="Y585">
    <cfRule type="cellIs" dxfId="150" priority="37" operator="equal">
      <formula>"NÃO"</formula>
    </cfRule>
    <cfRule type="cellIs" dxfId="149" priority="38" operator="equal">
      <formula>"SIM"</formula>
    </cfRule>
  </conditionalFormatting>
  <conditionalFormatting sqref="Y585">
    <cfRule type="cellIs" dxfId="148" priority="36" operator="equal">
      <formula>"OPORTUNIDADE"</formula>
    </cfRule>
  </conditionalFormatting>
  <conditionalFormatting sqref="Y585">
    <cfRule type="cellIs" dxfId="147" priority="34" operator="equal">
      <formula>"NÃO"</formula>
    </cfRule>
    <cfRule type="cellIs" dxfId="146" priority="35" operator="equal">
      <formula>"SIM"</formula>
    </cfRule>
  </conditionalFormatting>
  <conditionalFormatting sqref="Y586">
    <cfRule type="cellIs" dxfId="145" priority="33" operator="equal">
      <formula>"OPORTUNIDADE"</formula>
    </cfRule>
  </conditionalFormatting>
  <conditionalFormatting sqref="Y586">
    <cfRule type="cellIs" dxfId="144" priority="31" operator="equal">
      <formula>"NÃO"</formula>
    </cfRule>
    <cfRule type="cellIs" dxfId="143" priority="32" operator="equal">
      <formula>"SIM"</formula>
    </cfRule>
  </conditionalFormatting>
  <conditionalFormatting sqref="Y586">
    <cfRule type="cellIs" dxfId="142" priority="30" operator="equal">
      <formula>"OPORTUNIDADE"</formula>
    </cfRule>
  </conditionalFormatting>
  <conditionalFormatting sqref="Y586">
    <cfRule type="cellIs" dxfId="141" priority="28" operator="equal">
      <formula>"NÃO"</formula>
    </cfRule>
    <cfRule type="cellIs" dxfId="140" priority="29" operator="equal">
      <formula>"SIM"</formula>
    </cfRule>
  </conditionalFormatting>
  <conditionalFormatting sqref="Y587">
    <cfRule type="cellIs" dxfId="139" priority="27" operator="equal">
      <formula>"OPORTUNIDADE"</formula>
    </cfRule>
  </conditionalFormatting>
  <conditionalFormatting sqref="Y587">
    <cfRule type="cellIs" dxfId="138" priority="25" operator="equal">
      <formula>"NÃO"</formula>
    </cfRule>
    <cfRule type="cellIs" dxfId="137" priority="26" operator="equal">
      <formula>"SIM"</formula>
    </cfRule>
  </conditionalFormatting>
  <conditionalFormatting sqref="Y587">
    <cfRule type="cellIs" dxfId="136" priority="24" operator="equal">
      <formula>"OPORTUNIDADE"</formula>
    </cfRule>
  </conditionalFormatting>
  <conditionalFormatting sqref="Y587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588">
    <cfRule type="cellIs" dxfId="133" priority="21" operator="equal">
      <formula>"OPORTUNIDADE"</formula>
    </cfRule>
  </conditionalFormatting>
  <conditionalFormatting sqref="Y588">
    <cfRule type="cellIs" dxfId="132" priority="19" operator="equal">
      <formula>"NÃO"</formula>
    </cfRule>
    <cfRule type="cellIs" dxfId="131" priority="20" operator="equal">
      <formula>"SIM"</formula>
    </cfRule>
  </conditionalFormatting>
  <conditionalFormatting sqref="Y588">
    <cfRule type="cellIs" dxfId="130" priority="18" operator="equal">
      <formula>"OPORTUNIDADE"</formula>
    </cfRule>
  </conditionalFormatting>
  <conditionalFormatting sqref="Y588">
    <cfRule type="cellIs" dxfId="129" priority="16" operator="equal">
      <formula>"NÃO"</formula>
    </cfRule>
    <cfRule type="cellIs" dxfId="128" priority="17" operator="equal">
      <formula>"SIM"</formula>
    </cfRule>
  </conditionalFormatting>
  <conditionalFormatting sqref="Y589">
    <cfRule type="cellIs" dxfId="127" priority="15" operator="equal">
      <formula>"OPORTUNIDADE"</formula>
    </cfRule>
  </conditionalFormatting>
  <conditionalFormatting sqref="Y589">
    <cfRule type="cellIs" dxfId="126" priority="13" operator="equal">
      <formula>"NÃO"</formula>
    </cfRule>
    <cfRule type="cellIs" dxfId="125" priority="14" operator="equal">
      <formula>"SIM"</formula>
    </cfRule>
  </conditionalFormatting>
  <conditionalFormatting sqref="Y589">
    <cfRule type="cellIs" dxfId="124" priority="12" operator="equal">
      <formula>"OPORTUNIDADE"</formula>
    </cfRule>
  </conditionalFormatting>
  <conditionalFormatting sqref="Y589">
    <cfRule type="cellIs" dxfId="123" priority="10" operator="equal">
      <formula>"NÃO"</formula>
    </cfRule>
    <cfRule type="cellIs" dxfId="122" priority="11" operator="equal">
      <formula>"SIM"</formula>
    </cfRule>
  </conditionalFormatting>
  <conditionalFormatting sqref="BR602:BS799">
    <cfRule type="cellIs" dxfId="121" priority="4" operator="equal">
      <formula>"*"</formula>
    </cfRule>
    <cfRule type="cellIs" dxfId="120" priority="5" operator="greaterThanOrEqual">
      <formula>1</formula>
    </cfRule>
    <cfRule type="cellIs" dxfId="119" priority="6" operator="lessThan">
      <formula>1</formula>
    </cfRule>
  </conditionalFormatting>
  <conditionalFormatting sqref="BO6:BO208 BO528:BO537 BO210:BO526 BO539:BO587 BO589:BO799">
    <cfRule type="iconSet" priority="19087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799">
    <cfRule type="iconSet" priority="19096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35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18" priority="1" operator="equal">
      <formula>"*"</formula>
    </cfRule>
    <cfRule type="cellIs" dxfId="117" priority="2" operator="greaterThanOrEqual">
      <formula>1</formula>
    </cfRule>
    <cfRule type="cellIs" dxfId="116" priority="3" operator="lessThan">
      <formula>1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75" t="s">
        <v>1788</v>
      </c>
      <c r="D1" s="375"/>
      <c r="E1" s="375"/>
      <c r="F1" s="375"/>
      <c r="G1" s="375"/>
      <c r="H1" s="375"/>
    </row>
    <row r="2" spans="3:8">
      <c r="C2" s="375"/>
      <c r="D2" s="375"/>
      <c r="E2" s="375"/>
      <c r="F2" s="375"/>
      <c r="G2" s="375"/>
      <c r="H2" s="375"/>
    </row>
    <row r="3" spans="3:8" ht="34.5" customHeight="1">
      <c r="C3" s="305" t="s">
        <v>409</v>
      </c>
      <c r="D3" s="305" t="s">
        <v>1789</v>
      </c>
      <c r="E3" s="305" t="s">
        <v>1790</v>
      </c>
      <c r="F3" s="305" t="s">
        <v>1791</v>
      </c>
      <c r="G3" s="310" t="s">
        <v>1792</v>
      </c>
      <c r="H3" s="305" t="s">
        <v>1793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1794</v>
      </c>
      <c r="E5" s="307">
        <v>46013</v>
      </c>
      <c r="F5" s="306">
        <v>7000</v>
      </c>
      <c r="G5" s="311" t="s">
        <v>1795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1796</v>
      </c>
      <c r="G6" s="311" t="s">
        <v>1795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1797</v>
      </c>
      <c r="G7" s="312" t="s">
        <v>1798</v>
      </c>
      <c r="H7" s="308" t="s">
        <v>1799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1800</v>
      </c>
      <c r="H8" s="306" t="s">
        <v>1801</v>
      </c>
    </row>
    <row r="9" spans="3:8">
      <c r="C9" s="306" t="s">
        <v>463</v>
      </c>
      <c r="D9" s="306" t="s">
        <v>1802</v>
      </c>
      <c r="E9" s="307">
        <v>45993</v>
      </c>
      <c r="F9" s="306">
        <v>12000</v>
      </c>
      <c r="G9" s="311" t="s">
        <v>1803</v>
      </c>
      <c r="H9" s="306"/>
    </row>
    <row r="10" spans="3:8" ht="29.25">
      <c r="C10" s="306" t="s">
        <v>463</v>
      </c>
      <c r="D10" s="306" t="s">
        <v>1804</v>
      </c>
      <c r="E10" s="307">
        <v>45993</v>
      </c>
      <c r="F10" s="306">
        <v>9000</v>
      </c>
      <c r="G10" s="311" t="s">
        <v>1805</v>
      </c>
      <c r="H10" s="306"/>
    </row>
    <row r="11" spans="3:8" ht="29.25">
      <c r="C11" s="306" t="s">
        <v>463</v>
      </c>
      <c r="D11" s="306" t="s">
        <v>1806</v>
      </c>
      <c r="E11" s="307">
        <v>45993</v>
      </c>
      <c r="F11" s="306">
        <v>10000</v>
      </c>
      <c r="G11" s="311" t="s">
        <v>1805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1807</v>
      </c>
      <c r="G12" s="311" t="s">
        <v>1808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76" t="s">
        <v>1809</v>
      </c>
      <c r="C2" s="376"/>
      <c r="D2" s="376"/>
      <c r="E2" s="376"/>
      <c r="F2" s="376"/>
      <c r="G2" s="376"/>
    </row>
    <row r="3" spans="2:8" ht="20.25" customHeight="1">
      <c r="B3" s="377"/>
      <c r="C3" s="377"/>
      <c r="D3" s="377"/>
      <c r="E3" s="377"/>
      <c r="F3" s="377"/>
      <c r="G3" s="377"/>
    </row>
    <row r="4" spans="2:8">
      <c r="B4" s="310" t="s">
        <v>1810</v>
      </c>
      <c r="C4" s="310" t="s">
        <v>1811</v>
      </c>
      <c r="D4" s="310" t="s">
        <v>1812</v>
      </c>
      <c r="E4" s="310" t="s">
        <v>1813</v>
      </c>
      <c r="F4" s="310" t="s">
        <v>8</v>
      </c>
      <c r="G4" s="310" t="s">
        <v>1814</v>
      </c>
    </row>
    <row r="5" spans="2:8">
      <c r="B5" s="313" t="s">
        <v>1153</v>
      </c>
      <c r="C5" s="313">
        <v>314978</v>
      </c>
      <c r="D5" s="313" t="s">
        <v>1815</v>
      </c>
      <c r="E5" s="313" t="s">
        <v>541</v>
      </c>
      <c r="F5" s="313" t="s">
        <v>101</v>
      </c>
      <c r="G5" s="314">
        <v>46143</v>
      </c>
    </row>
    <row r="6" spans="2:8">
      <c r="B6" s="313" t="s">
        <v>1816</v>
      </c>
      <c r="C6" s="313">
        <v>256790</v>
      </c>
      <c r="D6" s="313" t="s">
        <v>1817</v>
      </c>
      <c r="E6" s="313" t="s">
        <v>541</v>
      </c>
      <c r="F6" s="313" t="s">
        <v>1818</v>
      </c>
      <c r="G6" s="314">
        <v>45992</v>
      </c>
    </row>
    <row r="7" spans="2:8">
      <c r="B7" s="313" t="s">
        <v>1819</v>
      </c>
      <c r="C7" s="313">
        <v>265193</v>
      </c>
      <c r="D7" s="313" t="s">
        <v>1820</v>
      </c>
      <c r="E7" s="313" t="s">
        <v>542</v>
      </c>
      <c r="F7" s="313" t="s">
        <v>1500</v>
      </c>
      <c r="G7" s="313" t="s">
        <v>1821</v>
      </c>
    </row>
    <row r="8" spans="2:8">
      <c r="B8" s="313" t="s">
        <v>1822</v>
      </c>
      <c r="C8" s="313">
        <v>293716</v>
      </c>
      <c r="D8" s="313" t="s">
        <v>1823</v>
      </c>
      <c r="E8" s="313" t="s">
        <v>542</v>
      </c>
      <c r="F8" s="313" t="s">
        <v>1500</v>
      </c>
      <c r="G8" s="314">
        <v>46204</v>
      </c>
    </row>
    <row r="9" spans="2:8">
      <c r="B9" s="313" t="s">
        <v>1824</v>
      </c>
      <c r="C9" s="313">
        <v>257258</v>
      </c>
      <c r="D9" s="313" t="s">
        <v>1825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1826</v>
      </c>
      <c r="C10" s="313">
        <v>371147</v>
      </c>
      <c r="D10" s="313" t="s">
        <v>1827</v>
      </c>
      <c r="E10" s="313" t="s">
        <v>543</v>
      </c>
      <c r="F10" s="313" t="s">
        <v>144</v>
      </c>
      <c r="G10" s="313" t="s">
        <v>1821</v>
      </c>
    </row>
    <row r="11" spans="2:8">
      <c r="B11" s="313" t="s">
        <v>1828</v>
      </c>
      <c r="C11" s="313">
        <v>259230</v>
      </c>
      <c r="D11" s="313" t="s">
        <v>1829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1830</v>
      </c>
      <c r="C12" s="313">
        <v>370705</v>
      </c>
      <c r="D12" s="313"/>
      <c r="E12" s="313" t="s">
        <v>543</v>
      </c>
      <c r="F12" s="313" t="s">
        <v>144</v>
      </c>
      <c r="G12" s="313" t="s">
        <v>1821</v>
      </c>
    </row>
    <row r="13" spans="2:8">
      <c r="B13" s="313" t="s">
        <v>1831</v>
      </c>
      <c r="C13" s="313">
        <v>258542</v>
      </c>
      <c r="D13" s="313" t="s">
        <v>1832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1833</v>
      </c>
      <c r="C14" s="313">
        <v>257050</v>
      </c>
      <c r="D14" s="313" t="s">
        <v>1834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78" t="s">
        <v>1835</v>
      </c>
      <c r="D5" s="379"/>
      <c r="E5" s="379"/>
      <c r="F5" s="379"/>
      <c r="G5" s="379"/>
      <c r="H5" s="379"/>
      <c r="I5" s="379"/>
      <c r="J5" s="380"/>
      <c r="K5" s="381" t="s">
        <v>1836</v>
      </c>
      <c r="L5" s="382"/>
      <c r="M5" s="382"/>
      <c r="N5" s="382"/>
      <c r="O5" s="383" t="s">
        <v>1837</v>
      </c>
      <c r="P5" s="384"/>
      <c r="Q5" s="385"/>
    </row>
    <row r="6" spans="1:17" s="94" customFormat="1" ht="15.75" customHeight="1">
      <c r="A6" s="88" t="s">
        <v>1838</v>
      </c>
      <c r="B6" s="95" t="s">
        <v>1839</v>
      </c>
      <c r="C6" s="96" t="s">
        <v>874</v>
      </c>
      <c r="D6" s="97" t="s">
        <v>875</v>
      </c>
      <c r="E6" s="96" t="s">
        <v>1840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1841</v>
      </c>
      <c r="M6" s="139" t="s">
        <v>335</v>
      </c>
      <c r="N6" s="140" t="s">
        <v>869</v>
      </c>
      <c r="O6" s="233" t="s">
        <v>912</v>
      </c>
      <c r="P6" s="157"/>
      <c r="Q6" s="189" t="s">
        <v>1842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-</v>
      </c>
      <c r="D600" s="100" t="str">
        <f>IF(SP_SUL!T617="","*",SP_SUL!T617)</f>
        <v>-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-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-</v>
      </c>
      <c r="L600" s="141" t="str">
        <f>IF(SP_SUL!AM617="","*",SP_SUL!AM617)</f>
        <v>-</v>
      </c>
      <c r="M600" s="141" t="str">
        <f>IF(SP_SUL!AP617="","*",SP_SUL!AP617)</f>
        <v>-</v>
      </c>
      <c r="N600" s="141" t="str">
        <f>IF(SP_SUL!AM617="","*",SP_SUL!AM617)</f>
        <v>-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-</v>
      </c>
      <c r="D601" s="100" t="str">
        <f>IF(SP_SUL!T618="","*",SP_SUL!T618)</f>
        <v>-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-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-</v>
      </c>
      <c r="L601" s="141" t="str">
        <f>IF(SP_SUL!AM618="","*",SP_SUL!AM618)</f>
        <v>-</v>
      </c>
      <c r="M601" s="141" t="str">
        <f>IF(SP_SUL!AP618="","*",SP_SUL!AP618)</f>
        <v>-</v>
      </c>
      <c r="N601" s="141" t="str">
        <f>IF(SP_SUL!AM618="","*",SP_SUL!AM618)</f>
        <v>-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-</v>
      </c>
      <c r="D602" s="100" t="str">
        <f>IF(SP_SUL!T619="","*",SP_SUL!T619)</f>
        <v>-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-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-</v>
      </c>
      <c r="L602" s="141" t="str">
        <f>IF(SP_SUL!AM619="","*",SP_SUL!AM619)</f>
        <v>-</v>
      </c>
      <c r="M602" s="141" t="str">
        <f>IF(SP_SUL!AP619="","*",SP_SUL!AP619)</f>
        <v>-</v>
      </c>
      <c r="N602" s="141" t="str">
        <f>IF(SP_SUL!AM619="","*",SP_SUL!AM619)</f>
        <v>-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-</v>
      </c>
      <c r="D603" s="100" t="str">
        <f>IF(SP_SUL!T620="","*",SP_SUL!T620)</f>
        <v>-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-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-</v>
      </c>
      <c r="L603" s="141" t="str">
        <f>IF(SP_SUL!AM620="","*",SP_SUL!AM620)</f>
        <v>-</v>
      </c>
      <c r="M603" s="141" t="str">
        <f>IF(SP_SUL!AP620="","*",SP_SUL!AP620)</f>
        <v>-</v>
      </c>
      <c r="N603" s="141" t="str">
        <f>IF(SP_SUL!AM620="","*",SP_SUL!AM620)</f>
        <v>-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-</v>
      </c>
      <c r="D604" s="100" t="str">
        <f>IF(SP_SUL!T621="","*",SP_SUL!T621)</f>
        <v>-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-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-</v>
      </c>
      <c r="L604" s="141" t="str">
        <f>IF(SP_SUL!AM621="","*",SP_SUL!AM621)</f>
        <v>-</v>
      </c>
      <c r="M604" s="141" t="str">
        <f>IF(SP_SUL!AP621="","*",SP_SUL!AP621)</f>
        <v>-</v>
      </c>
      <c r="N604" s="141" t="str">
        <f>IF(SP_SUL!AM621="","*",SP_SUL!AM621)</f>
        <v>-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-</v>
      </c>
      <c r="D606" s="100" t="str">
        <f>IF(SP_SUL!T623="","*",SP_SUL!T623)</f>
        <v>-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-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-</v>
      </c>
      <c r="L606" s="141" t="str">
        <f>IF(SP_SUL!AM623="","*",SP_SUL!AM623)</f>
        <v>-</v>
      </c>
      <c r="M606" s="141" t="str">
        <f>IF(SP_SUL!AP623="","*",SP_SUL!AP623)</f>
        <v>-</v>
      </c>
      <c r="N606" s="141" t="str">
        <f>IF(SP_SUL!AM623="","*",SP_SUL!AM623)</f>
        <v>-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-</v>
      </c>
      <c r="D607" s="100" t="str">
        <f>IF(SP_SUL!T624="","*",SP_SUL!T624)</f>
        <v>-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-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-</v>
      </c>
      <c r="L607" s="141" t="str">
        <f>IF(SP_SUL!AM624="","*",SP_SUL!AM624)</f>
        <v>-</v>
      </c>
      <c r="M607" s="141" t="str">
        <f>IF(SP_SUL!AP624="","*",SP_SUL!AP624)</f>
        <v>-</v>
      </c>
      <c r="N607" s="141" t="str">
        <f>IF(SP_SUL!AM624="","*",SP_SUL!AM624)</f>
        <v>-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-</v>
      </c>
      <c r="D608" s="100" t="str">
        <f>IF(SP_SUL!T625="","*",SP_SUL!T625)</f>
        <v>-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-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-</v>
      </c>
      <c r="L608" s="141" t="str">
        <f>IF(SP_SUL!AM625="","*",SP_SUL!AM625)</f>
        <v>-</v>
      </c>
      <c r="M608" s="141" t="str">
        <f>IF(SP_SUL!AP625="","*",SP_SUL!AP625)</f>
        <v>-</v>
      </c>
      <c r="N608" s="141" t="str">
        <f>IF(SP_SUL!AM625="","*",SP_SUL!AM625)</f>
        <v>-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-</v>
      </c>
      <c r="D609" s="100" t="str">
        <f>IF(SP_SUL!T626="","*",SP_SUL!T626)</f>
        <v>-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-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-</v>
      </c>
      <c r="L609" s="141" t="str">
        <f>IF(SP_SUL!AM626="","*",SP_SUL!AM626)</f>
        <v>-</v>
      </c>
      <c r="M609" s="141" t="str">
        <f>IF(SP_SUL!AP626="","*",SP_SUL!AP626)</f>
        <v>-</v>
      </c>
      <c r="N609" s="141" t="str">
        <f>IF(SP_SUL!AM626="","*",SP_SUL!AM626)</f>
        <v>-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-</v>
      </c>
      <c r="D611" s="100" t="str">
        <f>IF(SP_SUL!T628="","*",SP_SUL!T628)</f>
        <v>-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-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-</v>
      </c>
      <c r="L611" s="141" t="str">
        <f>IF(SP_SUL!AM628="","*",SP_SUL!AM628)</f>
        <v>-</v>
      </c>
      <c r="M611" s="141" t="str">
        <f>IF(SP_SUL!AP628="","*",SP_SUL!AP628)</f>
        <v>-</v>
      </c>
      <c r="N611" s="141" t="str">
        <f>IF(SP_SUL!AM628="","*",SP_SUL!AM628)</f>
        <v>-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-</v>
      </c>
      <c r="D612" s="100" t="str">
        <f>IF(SP_SUL!T629="","*",SP_SUL!T629)</f>
        <v>-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-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-</v>
      </c>
      <c r="L612" s="141" t="str">
        <f>IF(SP_SUL!AM629="","*",SP_SUL!AM629)</f>
        <v>-</v>
      </c>
      <c r="M612" s="141" t="str">
        <f>IF(SP_SUL!AP629="","*",SP_SUL!AP629)</f>
        <v>-</v>
      </c>
      <c r="N612" s="141" t="str">
        <f>IF(SP_SUL!AM629="","*",SP_SUL!AM629)</f>
        <v>-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-</v>
      </c>
      <c r="D613" s="100" t="str">
        <f>IF(SP_SUL!T630="","*",SP_SUL!T630)</f>
        <v>-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-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-</v>
      </c>
      <c r="L613" s="141" t="str">
        <f>IF(SP_SUL!AM630="","*",SP_SUL!AM630)</f>
        <v>-</v>
      </c>
      <c r="M613" s="141" t="str">
        <f>IF(SP_SUL!AP630="","*",SP_SUL!AP630)</f>
        <v>-</v>
      </c>
      <c r="N613" s="141" t="str">
        <f>IF(SP_SUL!AM630="","*",SP_SUL!AM630)</f>
        <v>-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-</v>
      </c>
      <c r="D614" s="100" t="str">
        <f>IF(SP_SUL!T631="","*",SP_SUL!T631)</f>
        <v>-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-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-</v>
      </c>
      <c r="L614" s="141" t="str">
        <f>IF(SP_SUL!AM631="","*",SP_SUL!AM631)</f>
        <v>-</v>
      </c>
      <c r="M614" s="141" t="str">
        <f>IF(SP_SUL!AP631="","*",SP_SUL!AP631)</f>
        <v>-</v>
      </c>
      <c r="N614" s="141" t="str">
        <f>IF(SP_SUL!AM631="","*",SP_SUL!AM631)</f>
        <v>-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-</v>
      </c>
      <c r="D615" s="100" t="str">
        <f>IF(SP_SUL!T632="","*",SP_SUL!T632)</f>
        <v>-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-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-</v>
      </c>
      <c r="L615" s="141" t="str">
        <f>IF(SP_SUL!AM632="","*",SP_SUL!AM632)</f>
        <v>-</v>
      </c>
      <c r="M615" s="141" t="str">
        <f>IF(SP_SUL!AP632="","*",SP_SUL!AP632)</f>
        <v>-</v>
      </c>
      <c r="N615" s="141" t="str">
        <f>IF(SP_SUL!AM632="","*",SP_SUL!AM632)</f>
        <v>-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-</v>
      </c>
      <c r="D616" s="100" t="str">
        <f>IF(SP_SUL!T633="","*",SP_SUL!T633)</f>
        <v>-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-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-</v>
      </c>
      <c r="L616" s="141" t="str">
        <f>IF(SP_SUL!AM633="","*",SP_SUL!AM633)</f>
        <v>-</v>
      </c>
      <c r="M616" s="141" t="str">
        <f>IF(SP_SUL!AP633="","*",SP_SUL!AP633)</f>
        <v>-</v>
      </c>
      <c r="N616" s="141" t="str">
        <f>IF(SP_SUL!AM633="","*",SP_SUL!AM633)</f>
        <v>-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1842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16"/>
      <c r="M1" s="124"/>
      <c r="N1" s="255"/>
      <c r="O1" s="255"/>
      <c r="P1" s="169"/>
      <c r="Q1" s="389" t="s">
        <v>922</v>
      </c>
      <c r="R1" s="390"/>
      <c r="U1" s="102"/>
      <c r="V1" s="391" t="s">
        <v>1843</v>
      </c>
      <c r="W1" s="391"/>
      <c r="X1" s="391"/>
      <c r="Y1" s="104"/>
    </row>
    <row r="2" spans="1:25" s="101" customFormat="1" ht="11.25" customHeight="1">
      <c r="A2" s="105" t="s">
        <v>1844</v>
      </c>
      <c r="B2" s="105" t="s">
        <v>1839</v>
      </c>
      <c r="C2" s="105" t="s">
        <v>313</v>
      </c>
      <c r="D2" s="106" t="s">
        <v>874</v>
      </c>
      <c r="E2" s="106" t="s">
        <v>875</v>
      </c>
      <c r="F2" s="106" t="s">
        <v>1838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1845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*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*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*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>
        <f ca="1">_xlfn.XLOOKUP(G602&amp;$X$2,BS_CONTROLE[CHAVE],BS_CONTROLE[Quantidade_11],"-")</f>
        <v>0</v>
      </c>
    </row>
    <row r="603" spans="1:24" s="113" customFormat="1" hidden="1">
      <c r="A603" s="109" t="str">
        <f>IF(SP_SUL!Y604="","*",SP_SUL!Y604)</f>
        <v>*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650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*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*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*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*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*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*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IF(SP_SUL!Y611="","*",SP_SUL!Y611)</f>
        <v>*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650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*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60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*</v>
      </c>
      <c r="C616" s="109" t="str">
        <f>IF(SP_SUL!Z617="","*",SP_SUL!Z617)</f>
        <v>*</v>
      </c>
      <c r="D616" s="110" t="str">
        <f>IF(SP_SUL!S617="","*",SP_SUL!S617)</f>
        <v>-</v>
      </c>
      <c r="E616" s="110" t="str">
        <f>IF(SP_SUL!T617="","*",SP_SUL!T617)</f>
        <v>-</v>
      </c>
      <c r="F616" s="110" t="str">
        <f>IF(SP_SUL!B617="","*",SP_SUL!B617)</f>
        <v>*</v>
      </c>
      <c r="G616" s="110" t="str">
        <f>IF(SP_SUL!D617="","*",SP_SUL!D617)</f>
        <v>*</v>
      </c>
      <c r="H616" s="110" t="str">
        <f>IF(SP_SUL!F617="","*",SP_SUL!F617)</f>
        <v>*</v>
      </c>
      <c r="I616" s="110" t="str">
        <f>IF(SP_SUL!H617="","*",SP_SUL!H617)</f>
        <v>*</v>
      </c>
      <c r="J616" s="110" t="str">
        <f>IF(SP_SUL!I617="","*",SP_SUL!I617)</f>
        <v>*</v>
      </c>
      <c r="K616" s="110" t="str">
        <f>IF(SP_SUL!M617="","*",SP_SUL!M617)</f>
        <v>-</v>
      </c>
      <c r="L616" s="318" t="str">
        <f>IF(SP_SUL!N617="","*",SP_SUL!N617)</f>
        <v>-</v>
      </c>
      <c r="M616" s="111" t="str">
        <f>IF(SP_SUL!J617="","*",SP_SUL!J617)</f>
        <v>*</v>
      </c>
      <c r="N616" s="257" t="str">
        <f>IF(SP_SUL!K617="","*",SP_SUL!K617)</f>
        <v>*</v>
      </c>
      <c r="O616" s="257" t="str">
        <f>IF(SP_SUL!L617="","*",SP_SUL!L617)</f>
        <v>*</v>
      </c>
      <c r="P616" s="111"/>
      <c r="Q616" s="128" t="str">
        <f>IF(SP_SUL!O617="","*",SP_SUL!O617)</f>
        <v>*</v>
      </c>
      <c r="R616" s="128" t="str">
        <f>IF(SP_SUL!P617="","*",SP_SUL!P617)</f>
        <v>*</v>
      </c>
      <c r="S616" s="110" t="str">
        <f>IF(SP_SUL!Q617="","*",CONCATENATE(SP_SUL!Q617," ",SP_SUL!R617))</f>
        <v>*</v>
      </c>
      <c r="T616" s="110" t="str">
        <f>IF(SP_SUL!V617="","*",SP_SUL!V617)</f>
        <v>*</v>
      </c>
      <c r="U616" s="110" t="str">
        <f>IF(SP_SUL!W617="","*",SP_SUL!W617)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1846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1847</v>
      </c>
      <c r="C2" s="96" t="s">
        <v>859</v>
      </c>
      <c r="D2" s="96" t="s">
        <v>861</v>
      </c>
      <c r="E2" s="96" t="s">
        <v>1848</v>
      </c>
      <c r="F2" s="96" t="s">
        <v>1849</v>
      </c>
      <c r="G2" s="96" t="s">
        <v>1850</v>
      </c>
      <c r="H2" s="96" t="s">
        <v>1851</v>
      </c>
      <c r="I2" s="96" t="s">
        <v>1852</v>
      </c>
      <c r="J2" s="96" t="s">
        <v>1853</v>
      </c>
      <c r="K2" s="131" t="s">
        <v>1854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*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*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*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*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e">
        <f>IF(SP_SUL!#REF!="","*",SP_SUL!#REF!)</f>
        <v>#REF!</v>
      </c>
      <c r="C599" s="121" t="e">
        <f>IF(SP_SUL!#REF!="","*",SP_SUL!#REF!)</f>
        <v>#REF!</v>
      </c>
      <c r="D599" s="121" t="e">
        <f>IF(SP_SUL!#REF!="","*",SP_SUL!#REF!)</f>
        <v>#REF!</v>
      </c>
      <c r="E599" s="121" t="e">
        <f>IF(SP_SUL!#REF!="","*",SP_SUL!#REF!)</f>
        <v>#REF!</v>
      </c>
      <c r="F599" s="137" t="e">
        <f>IF(SP_SUL!#REF!="","*",SP_SUL!#REF!)</f>
        <v>#REF!</v>
      </c>
      <c r="G599" s="121" t="e">
        <f>IF(SP_SUL!#REF!="","*",SP_SUL!#REF!)</f>
        <v>#REF!</v>
      </c>
      <c r="H599" s="121" t="e">
        <f>IF(SP_SUL!#REF!="","*",SP_SUL!#REF!)</f>
        <v>#REF!</v>
      </c>
      <c r="I599" s="121" t="e">
        <f>IF(SP_SUL!#REF!="","*",SP_SUL!#REF!)</f>
        <v>#REF!</v>
      </c>
      <c r="J599" s="122" t="e">
        <f>IF(SP_SUL!#REF!="","*",SP_SUL!#REF!)</f>
        <v>#REF!</v>
      </c>
      <c r="K599" s="134" t="e">
        <f>IF(SP_SUL!#REF!="","*",SP_SUL!#REF!)</f>
        <v>#REF!</v>
      </c>
    </row>
    <row r="600" spans="2:11" s="123" customFormat="1" hidden="1">
      <c r="B600" s="120" t="str">
        <f>IF(SP_SUL!Y601="","*",SP_SUL!Y601)</f>
        <v>*</v>
      </c>
      <c r="C600" s="121">
        <f>IF(SP_SUL!B601="","*",SP_SUL!B601)</f>
        <v>46018</v>
      </c>
      <c r="D600" s="121" t="str">
        <f>IF(SP_SUL!D601="","*",SP_SUL!D601)</f>
        <v>DANILO (TP-837)</v>
      </c>
      <c r="E600" s="121" t="str">
        <f>IF(SP_SUL!H601="","*",SP_SUL!H601)</f>
        <v>-</v>
      </c>
      <c r="F600" s="137" t="str">
        <f>IF(SP_SUL!M601="","*",SP_SUL!M601)</f>
        <v>ZWI-ZYQ</v>
      </c>
      <c r="G600" s="121" t="str">
        <f>IF(SP_SUL!I601="","*",SP_SUL!I601)</f>
        <v>*</v>
      </c>
      <c r="H600" s="121" t="str">
        <f>IF(SP_SUL!AB601="","*",SP_SUL!AB601)</f>
        <v>-</v>
      </c>
      <c r="I600" s="121" t="str">
        <f>IF(SP_SUL!AC601="","*",SP_SUL!AC601)</f>
        <v>-</v>
      </c>
      <c r="J600" s="122" t="str">
        <f>IF(SP_SUL!AA601="","*",SP_SUL!AA601)</f>
        <v>-</v>
      </c>
      <c r="K600" s="134" t="str">
        <f>IF(SP_SUL!AD601="","*",SP_SUL!AD601)</f>
        <v>-</v>
      </c>
    </row>
    <row r="601" spans="2:11" s="123" customFormat="1" hidden="1">
      <c r="B601" s="120" t="str">
        <f>IF(SP_SUL!Y602="","*",SP_SUL!Y602)</f>
        <v>*</v>
      </c>
      <c r="C601" s="121" t="str">
        <f>IF(SP_SUL!B602="","*",SP_SUL!B602)</f>
        <v>*</v>
      </c>
      <c r="D601" s="121" t="str">
        <f>IF(SP_SUL!D602="","*",SP_SUL!D602)</f>
        <v>*</v>
      </c>
      <c r="E601" s="121" t="str">
        <f>IF(SP_SUL!H602="","*",SP_SUL!H602)</f>
        <v>*</v>
      </c>
      <c r="F601" s="137" t="str">
        <f>IF(SP_SUL!M602="","*",SP_SUL!M602)</f>
        <v>-</v>
      </c>
      <c r="G601" s="121" t="str">
        <f>IF(SP_SUL!I602="","*",SP_SUL!I602)</f>
        <v>*</v>
      </c>
      <c r="H601" s="121" t="str">
        <f>IF(SP_SUL!AB602="","*",SP_SUL!AB602)</f>
        <v>*</v>
      </c>
      <c r="I601" s="121" t="str">
        <f>IF(SP_SUL!AC602="","*",SP_SUL!AC602)</f>
        <v>*</v>
      </c>
      <c r="J601" s="122" t="str">
        <f>IF(SP_SUL!AA602="","*",SP_SUL!AA602)</f>
        <v>*</v>
      </c>
      <c r="K601" s="134" t="str">
        <f>IF(SP_SUL!AD602="","*",SP_SUL!AD602)</f>
        <v>*</v>
      </c>
    </row>
    <row r="602" spans="2:11" s="123" customFormat="1" hidden="1">
      <c r="B602" s="120" t="str">
        <f>IF(SP_SUL!Y603="","*",SP_SUL!Y603)</f>
        <v>*</v>
      </c>
      <c r="C602" s="121">
        <f>IF(SP_SUL!B603="","*",SP_SUL!B603)</f>
        <v>46018</v>
      </c>
      <c r="D602" s="121" t="str">
        <f>IF(SP_SUL!D603="","*",SP_SUL!D603)</f>
        <v>W61</v>
      </c>
      <c r="E602" s="121" t="str">
        <f>IF(SP_SUL!H603="","*",SP_SUL!H603)</f>
        <v>K67ZEV1</v>
      </c>
      <c r="F602" s="137" t="str">
        <f>IF(SP_SUL!M603="","*",SP_SUL!M603)</f>
        <v>ZEV-ZXW</v>
      </c>
      <c r="G602" s="121" t="str">
        <f>IF(SP_SUL!I603="","*",SP_SUL!I603)</f>
        <v>K67ZEV1</v>
      </c>
      <c r="H602" s="121" t="str">
        <f>IF(SP_SUL!AB603="","*",SP_SUL!AB603)</f>
        <v>FIXO</v>
      </c>
      <c r="I602" s="121" t="str">
        <f>IF(SP_SUL!AC603="","*",SP_SUL!AC603)</f>
        <v>ACIONAMENTO</v>
      </c>
      <c r="J602" s="122">
        <f>IF(SP_SUL!AA603="","*",SP_SUL!AA603)</f>
        <v>1</v>
      </c>
      <c r="K602" s="134">
        <f>IF(SP_SUL!AD603="","*",SP_SUL!AD603)</f>
        <v>0.27083333333333331</v>
      </c>
    </row>
    <row r="603" spans="2:11" s="123" customFormat="1" hidden="1">
      <c r="B603" s="120" t="str">
        <f>IF(SP_SUL!Y604="","*",SP_SUL!Y604)</f>
        <v>*</v>
      </c>
      <c r="C603" s="121">
        <f>IF(SP_SUL!B604="","*",SP_SUL!B604)</f>
        <v>46018</v>
      </c>
      <c r="D603" s="121" t="str">
        <f>IF(SP_SUL!D604="","*",SP_SUL!D604)</f>
        <v>V85</v>
      </c>
      <c r="E603" s="121" t="str">
        <f>IF(SP_SUL!H604="","*",SP_SUL!H604)</f>
        <v>109ZPT2</v>
      </c>
      <c r="F603" s="137" t="str">
        <f>IF(SP_SUL!M604="","*",SP_SUL!M604)</f>
        <v>ZGP-ZWU</v>
      </c>
      <c r="G603" s="121" t="str">
        <f>IF(SP_SUL!I604="","*",SP_SUL!I604)</f>
        <v>ZPTZDR</v>
      </c>
      <c r="H603" s="121" t="str">
        <f>IF(SP_SUL!AB604="","*",SP_SUL!AB604)</f>
        <v>FIXO</v>
      </c>
      <c r="I603" s="121" t="str">
        <f>IF(SP_SUL!AC604="","*",SP_SUL!AC604)</f>
        <v>ACIONAMENTO</v>
      </c>
      <c r="J603" s="122">
        <f>IF(SP_SUL!AA604="","*",SP_SUL!AA604)</f>
        <v>1</v>
      </c>
      <c r="K603" s="134">
        <f>IF(SP_SUL!AD604="","*",SP_SUL!AD604)</f>
        <v>0.33333333333333331</v>
      </c>
    </row>
    <row r="604" spans="2:11" s="123" customFormat="1" hidden="1">
      <c r="B604" s="120" t="str">
        <f>IF(SP_SUL!Y605="","*",SP_SUL!Y605)</f>
        <v>*</v>
      </c>
      <c r="C604" s="121">
        <f>IF(SP_SUL!B605="","*",SP_SUL!B605)</f>
        <v>46018</v>
      </c>
      <c r="D604" s="121" t="str">
        <f>IF(SP_SUL!D605="","*",SP_SUL!D605)</f>
        <v>EDSON (TP-719)</v>
      </c>
      <c r="E604" s="121" t="str">
        <f>IF(SP_SUL!H605="","*",SP_SUL!H605)</f>
        <v>-</v>
      </c>
      <c r="F604" s="137" t="str">
        <f>IF(SP_SUL!M605="","*",SP_SUL!M605)</f>
        <v>105-ZGP</v>
      </c>
      <c r="G604" s="121" t="str">
        <f>IF(SP_SUL!I605="","*",SP_SUL!I605)</f>
        <v>-</v>
      </c>
      <c r="H604" s="121" t="str">
        <f>IF(SP_SUL!AB605="","*",SP_SUL!AB605)</f>
        <v>*</v>
      </c>
      <c r="I604" s="121" t="str">
        <f>IF(SP_SUL!AC605="","*",SP_SUL!AC605)</f>
        <v>-</v>
      </c>
      <c r="J604" s="122" t="str">
        <f>IF(SP_SUL!AA605="","*",SP_SUL!AA605)</f>
        <v>-</v>
      </c>
      <c r="K604" s="134" t="str">
        <f>IF(SP_SUL!AD605="","*",SP_SUL!AD605)</f>
        <v>-</v>
      </c>
    </row>
    <row r="605" spans="2:11" s="123" customFormat="1" hidden="1">
      <c r="B605" s="120" t="str">
        <f>IF(SP_SUL!Y606="","*",SP_SUL!Y606)</f>
        <v>*</v>
      </c>
      <c r="C605" s="121">
        <f>IF(SP_SUL!B606="","*",SP_SUL!B606)</f>
        <v>46018</v>
      </c>
      <c r="D605" s="121" t="str">
        <f>IF(SP_SUL!D606="","*",SP_SUL!D606)</f>
        <v>JACIANO (TF-674)</v>
      </c>
      <c r="E605" s="121" t="str">
        <f>IF(SP_SUL!H606="","*",SP_SUL!H606)</f>
        <v>-</v>
      </c>
      <c r="F605" s="137" t="str">
        <f>IF(SP_SUL!M606="","*",SP_SUL!M606)</f>
        <v>PAT-ZGM</v>
      </c>
      <c r="G605" s="121" t="str">
        <f>IF(SP_SUL!I606="","*",SP_SUL!I606)</f>
        <v>-</v>
      </c>
      <c r="H605" s="121" t="str">
        <f>IF(SP_SUL!AB606="","*",SP_SUL!AB606)</f>
        <v>-</v>
      </c>
      <c r="I605" s="121" t="str">
        <f>IF(SP_SUL!AC606="","*",SP_SUL!AC606)</f>
        <v>-</v>
      </c>
      <c r="J605" s="122" t="str">
        <f>IF(SP_SUL!AA606="","*",SP_SUL!AA606)</f>
        <v>-</v>
      </c>
      <c r="K605" s="134" t="str">
        <f>IF(SP_SUL!AD606="","*",SP_SUL!AD606)</f>
        <v>-</v>
      </c>
    </row>
    <row r="606" spans="2:11" s="123" customFormat="1" hidden="1">
      <c r="B606" s="120" t="str">
        <f>IF(SP_SUL!Y607="","*",SP_SUL!Y607)</f>
        <v>*</v>
      </c>
      <c r="C606" s="121" t="str">
        <f>IF(SP_SUL!B607="","*",SP_SUL!B607)</f>
        <v>*</v>
      </c>
      <c r="D606" s="121" t="str">
        <f>IF(SP_SUL!D607="","*",SP_SUL!D607)</f>
        <v>*</v>
      </c>
      <c r="E606" s="121" t="str">
        <f>IF(SP_SUL!H607="","*",SP_SUL!H607)</f>
        <v>*</v>
      </c>
      <c r="F606" s="137" t="str">
        <f>IF(SP_SUL!M607="","*",SP_SUL!M607)</f>
        <v>-</v>
      </c>
      <c r="G606" s="121" t="str">
        <f>IF(SP_SUL!I607="","*",SP_SUL!I607)</f>
        <v>*</v>
      </c>
      <c r="H606" s="121" t="str">
        <f>IF(SP_SUL!AB607="","*",SP_SUL!AB607)</f>
        <v>*</v>
      </c>
      <c r="I606" s="121" t="str">
        <f>IF(SP_SUL!AC607="","*",SP_SUL!AC607)</f>
        <v>*</v>
      </c>
      <c r="J606" s="122" t="str">
        <f>IF(SP_SUL!AA607="","*",SP_SUL!AA607)</f>
        <v>*</v>
      </c>
      <c r="K606" s="134" t="str">
        <f>IF(SP_SUL!AD607="","*",SP_SUL!AD607)</f>
        <v>*</v>
      </c>
    </row>
    <row r="607" spans="2:11" s="123" customFormat="1" hidden="1">
      <c r="B607" s="120" t="str">
        <f>IF(SP_SUL!Y608="","*",SP_SUL!Y608)</f>
        <v>*</v>
      </c>
      <c r="C607" s="121" t="str">
        <f>IF(SP_SUL!B608="","*",SP_SUL!B608)</f>
        <v>*</v>
      </c>
      <c r="D607" s="121" t="str">
        <f>IF(SP_SUL!D608="","*",SP_SUL!D608)</f>
        <v>*</v>
      </c>
      <c r="E607" s="121" t="str">
        <f>IF(SP_SUL!H608="","*",SP_SUL!H608)</f>
        <v>*</v>
      </c>
      <c r="F607" s="137" t="str">
        <f>IF(SP_SUL!M608="","*",SP_SUL!M608)</f>
        <v>-</v>
      </c>
      <c r="G607" s="121" t="str">
        <f>IF(SP_SUL!I608="","*",SP_SUL!I608)</f>
        <v>*</v>
      </c>
      <c r="H607" s="121" t="str">
        <f>IF(SP_SUL!AB608="","*",SP_SUL!AB608)</f>
        <v>*</v>
      </c>
      <c r="I607" s="121" t="str">
        <f>IF(SP_SUL!AC608="","*",SP_SUL!AC608)</f>
        <v>*</v>
      </c>
      <c r="J607" s="122" t="str">
        <f>IF(SP_SUL!AA608="","*",SP_SUL!AA608)</f>
        <v>*</v>
      </c>
      <c r="K607" s="134" t="str">
        <f>IF(SP_SUL!AD608="","*",SP_SUL!AD608)</f>
        <v>*</v>
      </c>
    </row>
    <row r="608" spans="2:11" s="123" customFormat="1" hidden="1">
      <c r="B608" s="120" t="str">
        <f>IF(SP_SUL!Y609="","*",SP_SUL!Y609)</f>
        <v>*</v>
      </c>
      <c r="C608" s="121">
        <f>IF(SP_SUL!B609="","*",SP_SUL!B609)</f>
        <v>46019</v>
      </c>
      <c r="D608" s="121" t="str">
        <f>IF(SP_SUL!D609="","*",SP_SUL!D609)</f>
        <v>V93</v>
      </c>
      <c r="E608" s="121" t="str">
        <f>IF(SP_SUL!H609="","*",SP_SUL!H609)</f>
        <v>ZYU1</v>
      </c>
      <c r="F608" s="137" t="str">
        <f>IF(SP_SUL!M609="","*",SP_SUL!M609)</f>
        <v>ZST-ZXI</v>
      </c>
      <c r="G608" s="121" t="str">
        <f>IF(SP_SUL!I609="","*",SP_SUL!I609)</f>
        <v>ZYU1</v>
      </c>
      <c r="H608" s="121" t="str">
        <f>IF(SP_SUL!AB609="","*",SP_SUL!AB609)</f>
        <v>FIXO</v>
      </c>
      <c r="I608" s="121" t="str">
        <f>IF(SP_SUL!AC609="","*",SP_SUL!AC609)</f>
        <v>ACIONAMENTO</v>
      </c>
      <c r="J608" s="122">
        <f>IF(SP_SUL!AA609="","*",SP_SUL!AA609)</f>
        <v>1</v>
      </c>
      <c r="K608" s="134">
        <f>IF(SP_SUL!AD609="","*",SP_SUL!AD609)</f>
        <v>0.35416666666666669</v>
      </c>
    </row>
    <row r="609" spans="2:11" s="123" customFormat="1" hidden="1">
      <c r="B609" s="120" t="str">
        <f>IF(SP_SUL!Y610="","*",SP_SUL!Y610)</f>
        <v>*</v>
      </c>
      <c r="C609" s="121">
        <f>IF(SP_SUL!B610="","*",SP_SUL!B610)</f>
        <v>46019</v>
      </c>
      <c r="D609" s="121" t="str">
        <f>IF(SP_SUL!D610="","*",SP_SUL!D610)</f>
        <v>W61</v>
      </c>
      <c r="E609" s="121" t="str">
        <f>IF(SP_SUL!H610="","*",SP_SUL!H610)</f>
        <v>K67ZEV1</v>
      </c>
      <c r="F609" s="137" t="str">
        <f>IF(SP_SUL!M610="","*",SP_SUL!M610)</f>
        <v>ZEV-ZXW</v>
      </c>
      <c r="G609" s="121" t="str">
        <f>IF(SP_SUL!I610="","*",SP_SUL!I610)</f>
        <v>K67ZEV1</v>
      </c>
      <c r="H609" s="121" t="str">
        <f>IF(SP_SUL!AB610="","*",SP_SUL!AB610)</f>
        <v>FIXO</v>
      </c>
      <c r="I609" s="121" t="str">
        <f>IF(SP_SUL!AC610="","*",SP_SUL!AC610)</f>
        <v>ACIONAMENTO</v>
      </c>
      <c r="J609" s="122">
        <f>IF(SP_SUL!AA610="","*",SP_SUL!AA610)</f>
        <v>1</v>
      </c>
      <c r="K609" s="134">
        <f>IF(SP_SUL!AD610="","*",SP_SUL!AD610)</f>
        <v>0.27083333333333331</v>
      </c>
    </row>
    <row r="610" spans="2:11" s="123" customFormat="1" hidden="1">
      <c r="B610" s="120" t="str">
        <f>IF(SP_SUL!Y611="","*",SP_SUL!Y611)</f>
        <v>*</v>
      </c>
      <c r="C610" s="121">
        <f>IF(SP_SUL!B611="","*",SP_SUL!B611)</f>
        <v>46019</v>
      </c>
      <c r="D610" s="121" t="str">
        <f>IF(SP_SUL!D611="","*",SP_SUL!D611)</f>
        <v>V85</v>
      </c>
      <c r="E610" s="121" t="str">
        <f>IF(SP_SUL!H611="","*",SP_SUL!H611)</f>
        <v>109ZPT2</v>
      </c>
      <c r="F610" s="137" t="str">
        <f>IF(SP_SUL!M611="","*",SP_SUL!M611)</f>
        <v>ZGM1</v>
      </c>
      <c r="G610" s="121" t="str">
        <f>IF(SP_SUL!I611="","*",SP_SUL!I611)</f>
        <v>ZPTZDR</v>
      </c>
      <c r="H610" s="121" t="str">
        <f>IF(SP_SUL!AB611="","*",SP_SUL!AB611)</f>
        <v>FIXO</v>
      </c>
      <c r="I610" s="121" t="str">
        <f>IF(SP_SUL!AC611="","*",SP_SUL!AC611)</f>
        <v>ACIONAMENTO</v>
      </c>
      <c r="J610" s="122">
        <f>IF(SP_SUL!AA611="","*",SP_SUL!AA611)</f>
        <v>1</v>
      </c>
      <c r="K610" s="134">
        <f>IF(SP_SUL!AD611="","*",SP_SUL!AD611)</f>
        <v>0.33333333333333331</v>
      </c>
    </row>
    <row r="611" spans="2:11" s="123" customFormat="1" hidden="1">
      <c r="B611" s="120" t="str">
        <f>IF(SP_SUL!Y612="","*",SP_SUL!Y612)</f>
        <v>*</v>
      </c>
      <c r="C611" s="121" t="str">
        <f>IF(SP_SUL!B612="","*",SP_SUL!B612)</f>
        <v>*</v>
      </c>
      <c r="D611" s="121" t="str">
        <f>IF(SP_SUL!D612="","*",SP_SUL!D612)</f>
        <v>*</v>
      </c>
      <c r="E611" s="121" t="str">
        <f>IF(SP_SUL!H612="","*",SP_SUL!H612)</f>
        <v>*</v>
      </c>
      <c r="F611" s="137" t="str">
        <f>IF(SP_SUL!M612="","*",SP_SUL!M612)</f>
        <v>-</v>
      </c>
      <c r="G611" s="121" t="str">
        <f>IF(SP_SUL!I612="","*",SP_SUL!I612)</f>
        <v>*</v>
      </c>
      <c r="H611" s="121" t="str">
        <f>IF(SP_SUL!AB612="","*",SP_SUL!AB612)</f>
        <v>*</v>
      </c>
      <c r="I611" s="121" t="str">
        <f>IF(SP_SUL!AC612="","*",SP_SUL!AC612)</f>
        <v>*</v>
      </c>
      <c r="J611" s="122" t="str">
        <f>IF(SP_SUL!AA612="","*",SP_SUL!AA612)</f>
        <v>*</v>
      </c>
      <c r="K611" s="134" t="str">
        <f>IF(SP_SUL!AD612="","*",SP_SUL!AD612)</f>
        <v>*</v>
      </c>
    </row>
    <row r="612" spans="2:11" s="123" customFormat="1" hidden="1">
      <c r="B612" s="120" t="str">
        <f>IF(SP_SUL!Y613="","*",SP_SUL!Y613)</f>
        <v>*</v>
      </c>
      <c r="C612" s="121">
        <f>IF(SP_SUL!B613="","*",SP_SUL!B613)</f>
        <v>46020</v>
      </c>
      <c r="D612" s="121" t="str">
        <f>IF(SP_SUL!D613="","*",SP_SUL!D613)</f>
        <v>V93</v>
      </c>
      <c r="E612" s="121" t="str">
        <f>IF(SP_SUL!H613="","*",SP_SUL!H613)</f>
        <v>ZYU1</v>
      </c>
      <c r="F612" s="137" t="str">
        <f>IF(SP_SUL!M613="","*",SP_SUL!M613)</f>
        <v>ZST-ZXI</v>
      </c>
      <c r="G612" s="121" t="str">
        <f>IF(SP_SUL!I613="","*",SP_SUL!I613)</f>
        <v>ZYU1</v>
      </c>
      <c r="H612" s="121" t="str">
        <f>IF(SP_SUL!AB613="","*",SP_SUL!AB613)</f>
        <v>FIXO</v>
      </c>
      <c r="I612" s="121" t="str">
        <f>IF(SP_SUL!AC613="","*",SP_SUL!AC613)</f>
        <v>ACIONAMENTO</v>
      </c>
      <c r="J612" s="122">
        <f>IF(SP_SUL!AA613="","*",SP_SUL!AA613)</f>
        <v>1</v>
      </c>
      <c r="K612" s="134">
        <f>IF(SP_SUL!AD613="","*",SP_SUL!AD613)</f>
        <v>0.35416666666666669</v>
      </c>
    </row>
    <row r="613" spans="2:11" s="123" customFormat="1" hidden="1">
      <c r="B613" s="120" t="str">
        <f>IF(SP_SUL!Y614="","*",SP_SUL!Y614)</f>
        <v>*</v>
      </c>
      <c r="C613" s="121">
        <f>IF(SP_SUL!B614="","*",SP_SUL!B614)</f>
        <v>46020</v>
      </c>
      <c r="D613" s="121" t="str">
        <f>IF(SP_SUL!D614="","*",SP_SUL!D614)</f>
        <v>W59</v>
      </c>
      <c r="E613" s="121" t="str">
        <f>IF(SP_SUL!H614="","*",SP_SUL!H614)</f>
        <v>ZYU1</v>
      </c>
      <c r="F613" s="137" t="str">
        <f>IF(SP_SUL!M614="","*",SP_SUL!M614)</f>
        <v>ZST-ZXI</v>
      </c>
      <c r="G613" s="121" t="str">
        <f>IF(SP_SUL!I614="","*",SP_SUL!I614)</f>
        <v>ZYU1</v>
      </c>
      <c r="H613" s="121" t="str">
        <f>IF(SP_SUL!AB614="","*",SP_SUL!AB614)</f>
        <v>FIXO</v>
      </c>
      <c r="I613" s="121" t="str">
        <f>IF(SP_SUL!AC614="","*",SP_SUL!AC614)</f>
        <v>AGD ACIONAMENTO PCM</v>
      </c>
      <c r="J613" s="122">
        <f>IF(SP_SUL!AA614="","*",SP_SUL!AA614)</f>
        <v>1</v>
      </c>
      <c r="K613" s="134">
        <f>IF(SP_SUL!AD614="","*",SP_SUL!AD614)</f>
        <v>0.33333333333333331</v>
      </c>
    </row>
    <row r="614" spans="2:11" s="123" customFormat="1" hidden="1">
      <c r="B614" s="120" t="str">
        <f>IF(SP_SUL!Y615="","*",SP_SUL!Y615)</f>
        <v>*</v>
      </c>
      <c r="C614" s="121">
        <f>IF(SP_SUL!B615="","*",SP_SUL!B615)</f>
        <v>46020</v>
      </c>
      <c r="D614" s="121" t="str">
        <f>IF(SP_SUL!D615="","*",SP_SUL!D615)</f>
        <v>JOSÉ  (TF-521)</v>
      </c>
      <c r="E614" s="121" t="str">
        <f>IF(SP_SUL!H615="","*",SP_SUL!H615)</f>
        <v>-</v>
      </c>
      <c r="F614" s="137" t="str">
        <f>IF(SP_SUL!M615="","*",SP_SUL!M615)</f>
        <v>ZER-170</v>
      </c>
      <c r="G614" s="121" t="str">
        <f>IF(SP_SUL!I615="","*",SP_SUL!I615)</f>
        <v>-</v>
      </c>
      <c r="H614" s="121" t="str">
        <f>IF(SP_SUL!AB615="","*",SP_SUL!AB615)</f>
        <v>-</v>
      </c>
      <c r="I614" s="121" t="str">
        <f>IF(SP_SUL!AC615="","*",SP_SUL!AC615)</f>
        <v>-</v>
      </c>
      <c r="J614" s="122" t="str">
        <f>IF(SP_SUL!AA615="","*",SP_SUL!AA615)</f>
        <v>-</v>
      </c>
      <c r="K614" s="134" t="str">
        <f>IF(SP_SUL!AD615="","*",SP_SUL!AD615)</f>
        <v>-</v>
      </c>
    </row>
    <row r="615" spans="2:11" s="123" customFormat="1" hidden="1">
      <c r="B615" s="120" t="str">
        <f>IF(SP_SUL!Y616="","*",SP_SUL!Y616)</f>
        <v>*</v>
      </c>
      <c r="C615" s="121" t="str">
        <f>IF(SP_SUL!B616="","*",SP_SUL!B616)</f>
        <v>*</v>
      </c>
      <c r="D615" s="121" t="str">
        <f>IF(SP_SUL!D616="","*",SP_SUL!D616)</f>
        <v>*</v>
      </c>
      <c r="E615" s="121" t="str">
        <f>IF(SP_SUL!H616="","*",SP_SUL!H616)</f>
        <v>*</v>
      </c>
      <c r="F615" s="137" t="str">
        <f>IF(SP_SUL!M616="","*",SP_SUL!M616)</f>
        <v>-</v>
      </c>
      <c r="G615" s="121" t="str">
        <f>IF(SP_SUL!I616="","*",SP_SUL!I616)</f>
        <v>*</v>
      </c>
      <c r="H615" s="121" t="str">
        <f>IF(SP_SUL!AB616="","*",SP_SUL!AB616)</f>
        <v>*</v>
      </c>
      <c r="I615" s="121" t="str">
        <f>IF(SP_SUL!AC616="","*",SP_SUL!AC616)</f>
        <v>*</v>
      </c>
      <c r="J615" s="122" t="str">
        <f>IF(SP_SUL!AA616="","*",SP_SUL!AA616)</f>
        <v>*</v>
      </c>
      <c r="K615" s="134" t="str">
        <f>IF(SP_SUL!AD616="","*",SP_SUL!AD616)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-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-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-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-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-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-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-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-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-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-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-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-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-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-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-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-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-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-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-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-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-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-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-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-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-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-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-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-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-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-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-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-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-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-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-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-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-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-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-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-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-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-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-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2025-12-26T18:10:07Z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