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495" documentId="120_S{118792C3-22EF-5104-A093-F22BFE3913F3}" xr6:coauthVersionLast="47" xr6:coauthVersionMax="47" xr10:uidLastSave="{F755D9A4-56B7-4624-81F5-2515A54B7D6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7" hidden="1">'CONTROLE D+1'!$A$2:$W$1050</definedName>
    <definedName name="_xlnm._FilterDatabase" localSheetId="6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92" i="1" l="1" a="1"/>
  <c r="N392" i="1"/>
  <c r="M392" i="1" a="1"/>
  <c r="M392" i="1"/>
  <c r="N395" i="1" a="1"/>
  <c r="N395" i="1"/>
  <c r="M395" i="1" a="1"/>
  <c r="M395" i="1"/>
  <c r="N394" i="1" a="1"/>
  <c r="N394" i="1"/>
  <c r="M394" i="1" a="1"/>
  <c r="M394" i="1"/>
  <c r="N388" i="1" a="1"/>
  <c r="N388" i="1"/>
  <c r="M388" i="1" a="1"/>
  <c r="M388" i="1"/>
  <c r="N386" i="1" a="1"/>
  <c r="N386" i="1"/>
  <c r="M386" i="1" a="1"/>
  <c r="M386" i="1"/>
  <c r="N385" i="1" a="1"/>
  <c r="N385" i="1"/>
  <c r="M385" i="1" a="1"/>
  <c r="M385" i="1"/>
  <c r="N381" i="1" a="1"/>
  <c r="N381" i="1"/>
  <c r="M381" i="1" a="1"/>
  <c r="M381" i="1"/>
  <c r="N380" i="1" a="1"/>
  <c r="N380" i="1"/>
  <c r="M380" i="1" a="1"/>
  <c r="M380" i="1"/>
  <c r="N378" i="1" a="1"/>
  <c r="N378" i="1"/>
  <c r="M378" i="1" a="1"/>
  <c r="M378" i="1"/>
  <c r="N377" i="1" a="1"/>
  <c r="N377" i="1"/>
  <c r="M377" i="1" a="1"/>
  <c r="M377" i="1"/>
  <c r="N373" i="1" a="1"/>
  <c r="N373" i="1"/>
  <c r="M373" i="1" a="1"/>
  <c r="M373" i="1"/>
  <c r="N371" i="1" a="1"/>
  <c r="N371" i="1"/>
  <c r="M371" i="1" a="1"/>
  <c r="M371" i="1"/>
  <c r="N370" i="1" a="1"/>
  <c r="N370" i="1"/>
  <c r="M370" i="1" a="1"/>
  <c r="M370" i="1"/>
  <c r="N367" i="1" a="1"/>
  <c r="N367" i="1"/>
  <c r="M367" i="1" a="1"/>
  <c r="M367" i="1"/>
  <c r="N355" i="1" a="1"/>
  <c r="N355" i="1"/>
  <c r="M355" i="1" a="1"/>
  <c r="M355" i="1"/>
  <c r="N354" i="1" a="1"/>
  <c r="N354" i="1"/>
  <c r="M354" i="1" a="1"/>
  <c r="M354" i="1"/>
  <c r="N353" i="1" a="1"/>
  <c r="N353" i="1"/>
  <c r="M353" i="1" a="1"/>
  <c r="M353" i="1"/>
  <c r="N352" i="1" a="1"/>
  <c r="N352" i="1"/>
  <c r="M352" i="1" a="1"/>
  <c r="M352" i="1"/>
  <c r="N350" i="1" a="1"/>
  <c r="N350" i="1"/>
  <c r="M350" i="1" a="1"/>
  <c r="M350" i="1"/>
  <c r="AO329" i="1"/>
  <c r="N345" i="1" a="1"/>
  <c r="N345" i="1" s="1"/>
  <c r="M345" i="1" a="1"/>
  <c r="M345" i="1" s="1"/>
  <c r="M344" i="1" a="1"/>
  <c r="M344" i="1"/>
  <c r="N344" i="1" a="1"/>
  <c r="N344" i="1"/>
  <c r="N341" i="1" a="1"/>
  <c r="N341" i="1" s="1"/>
  <c r="M341" i="1" a="1"/>
  <c r="M341" i="1" s="1"/>
  <c r="N340" i="1" a="1"/>
  <c r="N340" i="1" s="1"/>
  <c r="M340" i="1" a="1"/>
  <c r="M340" i="1" s="1"/>
  <c r="M339" i="1" a="1"/>
  <c r="M339" i="1"/>
  <c r="N339" i="1" a="1"/>
  <c r="N339" i="1"/>
  <c r="N338" i="1" a="1"/>
  <c r="N338" i="1" s="1"/>
  <c r="M338" i="1" a="1"/>
  <c r="M338" i="1" s="1"/>
  <c r="M333" i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M65" i="1" a="1"/>
  <c r="M65" i="1" s="1"/>
  <c r="N63" i="1" a="1"/>
  <c r="N63" i="1"/>
  <c r="L60" i="15" s="1"/>
  <c r="M63" i="1" a="1"/>
  <c r="M63" i="1"/>
  <c r="K60" i="15" s="1"/>
  <c r="N62" i="1" a="1"/>
  <c r="N62" i="1" s="1"/>
  <c r="M62" i="1" a="1"/>
  <c r="M62" i="1" s="1"/>
  <c r="M74" i="1" a="1"/>
  <c r="M74" i="1"/>
  <c r="K71" i="15" s="1"/>
  <c r="M73" i="1" a="1"/>
  <c r="M73" i="1" s="1"/>
  <c r="M68" i="1" a="1"/>
  <c r="M68" i="1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M40" i="1" a="1"/>
  <c r="M40" i="1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K307" i="15"/>
  <c r="L307" i="15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K321" i="15"/>
  <c r="L321" i="15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K322" i="15"/>
  <c r="L322" i="15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K323" i="15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K324" i="15"/>
  <c r="L324" i="15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K325" i="15"/>
  <c r="L325" i="15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K326" i="15"/>
  <c r="L326" i="15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K329" i="15"/>
  <c r="L329" i="15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K337" i="15"/>
  <c r="L337" i="15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K338" i="15"/>
  <c r="L338" i="15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K342" i="15"/>
  <c r="L342" i="15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K347" i="15"/>
  <c r="L347" i="15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K349" i="15"/>
  <c r="L349" i="15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K350" i="15"/>
  <c r="L350" i="15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K351" i="15"/>
  <c r="L351" i="15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K352" i="15"/>
  <c r="L352" i="15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K368" i="15"/>
  <c r="L368" i="15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K370" i="15"/>
  <c r="L370" i="15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K371" i="15"/>
  <c r="L371" i="15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K374" i="15"/>
  <c r="L374" i="15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K382" i="15"/>
  <c r="L382" i="15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K383" i="15"/>
  <c r="L383" i="15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K385" i="15"/>
  <c r="L385" i="15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K389" i="15"/>
  <c r="L389" i="15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K390" i="15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K391" i="15"/>
  <c r="L391" i="15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K392" i="15"/>
  <c r="L392" i="15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K65" i="15"/>
  <c r="AM68" i="1"/>
  <c r="K37" i="15"/>
  <c r="AM40" i="1"/>
  <c r="K70" i="15"/>
  <c r="AM73" i="1"/>
  <c r="K59" i="15"/>
  <c r="AM62" i="1"/>
  <c r="K62" i="15"/>
  <c r="AM65" i="1"/>
  <c r="L43" i="15"/>
  <c r="AN46" i="1"/>
  <c r="L59" i="15"/>
  <c r="AN62" i="1"/>
  <c r="L62" i="15"/>
  <c r="AN65" i="1"/>
  <c r="AM7" i="1"/>
  <c r="K5" i="15"/>
  <c r="AM8" i="1"/>
  <c r="K7" i="15"/>
  <c r="AM10" i="1"/>
  <c r="AN10" i="1"/>
  <c r="AM31" i="1"/>
  <c r="AN26" i="1"/>
  <c r="K22" i="15"/>
  <c r="AM25" i="1"/>
  <c r="L21" i="15"/>
  <c r="AN24" i="1"/>
  <c r="L5" i="15"/>
  <c r="AN8" i="1"/>
  <c r="K15" i="15"/>
  <c r="AM18" i="1"/>
  <c r="L8" i="15"/>
  <c r="AN11" i="1"/>
  <c r="L28" i="15"/>
  <c r="AN31" i="1"/>
  <c r="K6" i="15"/>
  <c r="AM9" i="1"/>
  <c r="AM26" i="1"/>
  <c r="AM32" i="1"/>
  <c r="AN25" i="1"/>
  <c r="AM24" i="1"/>
  <c r="AN18" i="1"/>
  <c r="AM11" i="1"/>
  <c r="AN9" i="1"/>
  <c r="AN230" i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<sst xmlns="http://schemas.openxmlformats.org/spreadsheetml/2006/main" count="7883" uniqueCount="1578">
  <si>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</si>
  <si>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</si>
  <si>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</si>
  <si>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</si>
  <si>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</si>
  <si>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</si>
  <si>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</si>
  <si>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</si>
  <si>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</si>
  <si>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</si>
  <si>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</si>
  <si>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</si>
  <si>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</si>
  <si>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</si>
  <si>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</si>
  <si>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</si>
  <si>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</si>
  <si>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</si>
  <si>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</si>
  <si>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</si>
  <si>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</si>
  <si>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</si>
  <si>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</si>
  <si>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</si>
  <si>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</si>
  <si>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</si>
  <si>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</si>
  <si>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</si>
  <si>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</si>
  <si>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</si>
  <si>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</si>
  <si>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</si>
  <si>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</si>
  <si>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</si>
  <si>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</si>
  <si>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</si>
  <si>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</si>
  <si>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</si>
  <si>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</si>
  <si>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</si>
  <si>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</si>
  <si>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</si>
  <si>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</si>
  <si>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</si>
  <si>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</si>
  <si>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</si>
  <si>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</si>
  <si>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</si>
  <si>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</si>
  <si>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</si>
  <si>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</si>
  <si>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</si>
  <si>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</si>
  <si>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</si>
  <si>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</si>
  <si>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</si>
  <si>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</si>
  <si>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</si>
  <si>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</si>
  <si>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</si>
  <si>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</si>
  <si>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</si>
  <si>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</si>
  <si>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</si>
  <si>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</si>
  <si>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</si>
  <si>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</si>
  <si>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</si>
  <si>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</si>
  <si>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</si>
  <si>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</si>
  <si>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</si>
  <si>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</si>
  <si>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</si>
  <si>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</si>
  <si>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</si>
  <si>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</si>
  <si>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</si>
  <si>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</si>
  <si>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</si>
  <si>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</si>
  <si>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</si>
  <si>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</si>
  <si>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</si>
  <si>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</si>
  <si>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</si>
  <si>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</si>
  <si>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</si>
  <si>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</si>
  <si>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</si>
  <si>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</si>
  <si>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</si>
  <si>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</si>
  <si>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</si>
  <si>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</si>
  <si>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</si>
  <si>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</si>
  <si>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</si>
  <si>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</si>
  <si>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</si>
  <si>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</si>
  <si>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</si>
  <si>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</si>
  <si>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</si>
  <si>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</si>
  <si>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</si>
  <si>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</si>
  <si>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</si>
  <si>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</si>
  <si>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</si>
  <si>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</si>
  <si>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</si>
  <si>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</si>
  <si>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</si>
  <si>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</si>
  <si>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</si>
  <si>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</si>
  <si>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</si>
  <si>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</si>
  <si>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</si>
  <si>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</si>
  <si>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</si>
  <si>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</si>
  <si>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</si>
  <si>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</si>
  <si>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</si>
  <si>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</si>
  <si>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</si>
  <si>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</si>
  <si>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</si>
  <si>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</si>
  <si>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</si>
  <si>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</si>
  <si>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</si>
  <si>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</si>
  <si>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</si>
  <si>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</si>
  <si>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</si>
  <si>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</si>
  <si>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</si>
  <si>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</si>
  <si>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</si>
  <si>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</si>
  <si>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</si>
  <si>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</si>
  <si>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</si>
  <si>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</si>
  <si>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</si>
  <si>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</si>
  <si>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</si>
  <si>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</si>
  <si>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</si>
  <si>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</si>
  <si>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</si>
  <si>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</si>
  <si>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</si>
  <si>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</si>
  <si>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</si>
  <si>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</si>
  <si>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</si>
  <si>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</si>
  <si>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</si>
  <si>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</si>
  <si>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</si>
  <si>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</si>
  <si>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</si>
  <si>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</si>
  <si>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</si>
  <si>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</si>
  <si>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</si>
  <si>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</si>
  <si>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</si>
  <si>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</si>
  <si>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</si>
  <si>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</si>
  <si>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</si>
  <si>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</si>
  <si>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</si>
  <si>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</si>
  <si>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</si>
  <si>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</si>
  <si>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</si>
  <si>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</si>
  <si>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</si>
  <si>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</si>
  <si>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</si>
  <si>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</si>
  <si>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</si>
  <si>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</si>
  <si>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</si>
  <si>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</si>
  <si>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</si>
  <si>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</si>
  <si>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</si>
  <si>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</si>
  <si>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</si>
  <si>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</si>
  <si>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</si>
  <si>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</si>
  <si>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</si>
  <si>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</si>
  <si>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</si>
  <si>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</si>
  <si>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</si>
  <si>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</si>
  <si>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</si>
  <si>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</si>
  <si>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</si>
  <si>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</si>
  <si>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</si>
  <si>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</si>
  <si>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</si>
  <si>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</si>
  <si>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</si>
  <si>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</si>
  <si>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</si>
  <si>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</si>
  <si>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</si>
  <si>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</si>
  <si>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</si>
  <si>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</si>
  <si>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</si>
  <si>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</si>
  <si>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</si>
  <si>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</si>
  <si>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</si>
  <si>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</si>
  <si>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</si>
  <si>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</si>
  <si>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</si>
  <si>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</si>
  <si>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</si>
  <si>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</si>
  <si>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</si>
  <si>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</si>
  <si>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</si>
  <si>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</si>
  <si>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</si>
  <si>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</si>
  <si>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</si>
  <si>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</si>
  <si>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</si>
  <si>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</si>
  <si>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</si>
  <si>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</si>
  <si>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</si>
  <si>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</si>
  <si>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</si>
  <si>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</si>
  <si>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</si>
  <si>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</si>
  <si>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</si>
  <si>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</si>
  <si>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</si>
  <si>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</si>
  <si>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</si>
  <si>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</si>
  <si>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</si>
  <si>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</si>
  <si>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</si>
  <si>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</si>
  <si>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</si>
  <si>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</si>
  <si>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</si>
  <si>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</si>
  <si>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</si>
  <si>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</si>
  <si>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</si>
  <si>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</si>
  <si>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</si>
  <si>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</si>
  <si>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</si>
  <si>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</si>
  <si>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</si>
  <si>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</si>
  <si>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</si>
  <si>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</si>
  <si>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</si>
  <si>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</si>
  <si>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</si>
  <si>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</si>
  <si>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</si>
  <si>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</si>
  <si>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</si>
  <si>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</si>
  <si>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</si>
  <si>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</si>
  <si>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</si>
  <si>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</si>
  <si>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</si>
  <si>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</si>
  <si>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</si>
  <si>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</si>
  <si>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</si>
  <si>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</si>
  <si>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</si>
  <si>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</si>
  <si>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</si>
  <si>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</si>
  <si>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</si>
  <si>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</si>
  <si>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</si>
  <si>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</si>
  <si>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</si>
  <si>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</si>
  <si>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</si>
  <si>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</si>
  <si>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</si>
  <si>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</si>
  <si>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</si>
  <si>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</si>
  <si>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</si>
  <si>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</si>
  <si>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</si>
  <si>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</si>
  <si>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</si>
  <si>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</si>
  <si>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</si>
  <si>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</si>
  <si>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</si>
  <si>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</si>
  <si>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</si>
  <si>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</si>
  <si>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</si>
  <si>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</si>
  <si>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</si>
  <si>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</si>
  <si>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</si>
  <si>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</si>
  <si>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</si>
  <si>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</si>
  <si>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</si>
  <si>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</si>
  <si>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</si>
  <si>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</si>
  <si>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</si>
  <si>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</si>
  <si>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</si>
  <si>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</si>
  <si>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</si>
  <si>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</si>
  <si>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</si>
  <si>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</si>
  <si>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</si>
  <si>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</si>
  <si>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</si>
  <si>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</si>
  <si>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</si>
  <si>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</si>
  <si>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</si>
  <si>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</si>
  <si>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</si>
  <si>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</si>
  <si>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</si>
  <si>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</si>
  <si>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</si>
  <si>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</si>
  <si>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</si>
  <si>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</si>
  <si>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</si>
  <si>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</si>
  <si>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</si>
  <si>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</si>
  <si>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</si>
  <si>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</si>
  <si>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</si>
  <si>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</si>
  <si>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</si>
  <si>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</si>
  <si>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</si>
  <si>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</si>
  <si>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</si>
  <si>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</si>
  <si>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</si>
  <si>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</si>
  <si>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</si>
  <si>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</si>
  <si>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</si>
  <si>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</si>
  <si>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</si>
  <si>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</si>
  <si>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</si>
  <si>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</si>
  <si>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</si>
  <si>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</si>
  <si>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</si>
  <si>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</si>
  <si>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</si>
  <si>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</si>
  <si>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</si>
  <si>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</si>
  <si>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</si>
  <si>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</si>
  <si>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</si>
  <si>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</si>
  <si>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</si>
  <si>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</si>
  <si>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</si>
  <si>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</si>
  <si>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</si>
  <si>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</si>
  <si>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</si>
  <si>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</si>
  <si>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</si>
  <si>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</si>
  <si>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</si>
  <si>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</si>
  <si>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</si>
  <si>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</si>
  <si>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</si>
  <si>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</si>
  <si>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</si>
  <si>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</si>
  <si>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</si>
  <si>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</si>
  <si>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</si>
  <si>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</si>
  <si>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</si>
  <si>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</si>
  <si>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</si>
  <si>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</si>
  <si>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</si>
  <si>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</si>
  <si>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</si>
  <si>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</si>
  <si>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</si>
  <si>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</si>
  <si>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</si>
  <si>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</si>
  <si>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</si>
  <si>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</si>
  <si>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</si>
  <si>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</si>
  <si>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</si>
  <si>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</si>
  <si>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</si>
  <si>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</si>
  <si>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</si>
  <si>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</si>
  <si>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</si>
  <si>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</si>
  <si>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</si>
  <si>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</si>
  <si>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</si>
  <si>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</si>
  <si>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</si>
  <si>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</si>
  <si>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</si>
  <si>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</si>
  <si>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</si>
  <si>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</si>
  <si>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</si>
  <si>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</si>
  <si>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</si>
  <si>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</si>
  <si>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</si>
  <si>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</si>
  <si>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</si>
  <si>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</si>
  <si>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</si>
  <si>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</si>
  <si>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</si>
  <si>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</si>
  <si>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</si>
  <si>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</si>
  <si>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</si>
  <si>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</si>
  <si>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</si>
  <si>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</si>
  <si>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</si>
  <si>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</si>
  <si>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</si>
  <si>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</si>
  <si>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</si>
  <si>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</si>
  <si>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</si>
  <si>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</si>
  <si>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</si>
  <si>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</si>
  <si>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</si>
  <si>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</si>
  <si>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</si>
  <si>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</si>
  <si>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</si>
  <si>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</si>
  <si>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</si>
  <si>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</si>
  <si>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</si>
  <si>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</si>
  <si>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</si>
  <si>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</si>
  <si>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</si>
  <si>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</si>
  <si>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</si>
  <si>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</si>
  <si>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</si>
  <si>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</si>
  <si>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</si>
  <si>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</si>
  <si>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</si>
  <si>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</si>
  <si>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</si>
  <si>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</si>
  <si>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</si>
  <si>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</si>
  <si>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</si>
  <si>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</si>
  <si>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</si>
  <si>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</si>
  <si>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</si>
  <si>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</si>
  <si>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</si>
  <si>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</si>
  <si>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</si>
  <si>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</si>
  <si>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</si>
  <si>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</si>
  <si>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</si>
  <si>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</si>
  <si>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</si>
  <si>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</si>
  <si>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</si>
  <si>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</si>
  <si>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</si>
  <si>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</si>
  <si>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</si>
  <si>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</si>
  <si>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</si>
  <si>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</si>
  <si>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</si>
  <si>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</si>
  <si>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</si>
  <si>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</si>
  <si>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</si>
  <si>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</si>
  <si>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</si>
  <si>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</si>
  <si>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</si>
  <si>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</si>
  <si>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</si>
  <si>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</si>
  <si>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</si>
  <si>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</si>
  <si>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</si>
  <si>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</si>
  <si>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</si>
  <si>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</si>
  <si>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</si>
  <si>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</si>
  <si>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</si>
  <si>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</si>
  <si>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</si>
  <si>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</si>
  <si>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</si>
  <si>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</si>
  <si>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</si>
  <si>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</si>
  <si>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</si>
  <si>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</si>
  <si>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</si>
  <si>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</si>
  <si>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</si>
  <si>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</si>
  <si>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</si>
  <si>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</si>
  <si>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</si>
  <si>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</si>
  <si>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</si>
  <si>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</si>
  <si>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</si>
  <si>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</si>
  <si>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</si>
  <si>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</si>
  <si>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</si>
  <si>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</si>
  <si>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</si>
  <si>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</si>
  <si>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</si>
  <si>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</si>
  <si>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</si>
  <si>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</si>
  <si>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</si>
  <si>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</si>
  <si>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</si>
  <si>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</si>
  <si>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</si>
  <si>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</si>
  <si>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</si>
  <si>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</si>
  <si>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</si>
  <si>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</si>
  <si>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</si>
  <si>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</si>
  <si>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</si>
  <si>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</si>
  <si>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</si>
  <si>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</si>
  <si>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</si>
  <si>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</si>
  <si>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</si>
  <si>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</si>
  <si>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</si>
  <si>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</si>
  <si>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</si>
  <si>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</si>
  <si>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</si>
  <si>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</si>
  <si>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</si>
  <si>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</si>
  <si>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</si>
  <si>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</si>
  <si>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</si>
  <si>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</si>
  <si>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</si>
  <si>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</si>
  <si>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</si>
  <si>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</si>
  <si>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</si>
  <si>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</si>
  <si>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</si>
  <si>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</si>
  <si>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</si>
  <si>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</si>
  <si>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</si>
  <si>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</si>
  <si>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</si>
  <si>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</si>
  <si>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</si>
  <si>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</si>
  <si>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</si>
  <si>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</si>
  <si>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</si>
  <si>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</si>
  <si>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</si>
  <si>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</si>
  <si>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</si>
  <si>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</si>
  <si>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</si>
  <si>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</si>
  <si>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</si>
  <si>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</si>
  <si>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</si>
  <si>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</si>
  <si>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</si>
  <si>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</si>
  <si>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</si>
  <si>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</si>
  <si>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</si>
  <si>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</si>
  <si>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</si>
  <si>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</si>
  <si>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</si>
  <si>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</si>
  <si>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</si>
  <si>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</si>
  <si>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</si>
  <si>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</si>
  <si>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</si>
  <si>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</si>
  <si>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</si>
  <si>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</si>
  <si>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</si>
  <si>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</si>
  <si>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</si>
  <si>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</si>
  <si>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</si>
  <si>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</si>
  <si>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</si>
  <si>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</si>
  <si>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</si>
  <si>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</si>
  <si>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</si>
  <si>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</si>
  <si>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</si>
  <si>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</si>
  <si>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</si>
  <si>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</si>
  <si>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</si>
  <si>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</si>
  <si>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</si>
  <si>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</si>
  <si>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</si>
  <si>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</si>
  <si>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</si>
  <si>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</si>
  <si>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</si>
  <si>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</si>
  <si>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</si>
  <si>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</si>
  <si>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</si>
  <si>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</si>
  <si>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</si>
  <si>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</si>
  <si>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</si>
  <si>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</si>
  <si>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</si>
  <si>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</si>
  <si>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</si>
  <si>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</si>
  <si>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</si>
  <si>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</si>
  <si>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</si>
  <si>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</si>
  <si>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</si>
  <si>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</si>
  <si>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</si>
  <si>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</si>
  <si>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</si>
  <si>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</si>
  <si>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</si>
  <si>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</si>
  <si>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</si>
  <si>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</si>
  <si>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</si>
  <si>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</si>
  <si>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</si>
  <si>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</si>
  <si>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</si>
  <si>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</si>
  <si>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</si>
  <si>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</si>
  <si>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</si>
  <si>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</si>
  <si>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</si>
  <si>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</si>
  <si>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</si>
  <si>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</si>
  <si>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</si>
  <si>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</si>
  <si>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</si>
  <si>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</si>
  <si>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</si>
  <si>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</si>
  <si>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</si>
  <si>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</si>
  <si>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</si>
  <si>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</si>
  <si>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</si>
  <si>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</si>
  <si>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</si>
  <si>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</si>
  <si>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</si>
  <si>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</si>
  <si>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</si>
  <si>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</si>
  <si>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</si>
  <si>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</si>
  <si>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</si>
  <si>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</si>
  <si>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</si>
  <si>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</si>
  <si>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</si>
  <si>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</si>
  <si>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</si>
  <si>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</si>
  <si>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</si>
  <si>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</si>
  <si>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</si>
  <si>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</si>
  <si>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</si>
  <si>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</si>
  <si>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</si>
  <si>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</si>
  <si>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</si>
  <si>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</si>
  <si>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</si>
  <si>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</si>
  <si>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</si>
  <si>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</si>
  <si>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</si>
  <si>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</si>
  <si>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</si>
  <si>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</si>
  <si>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</si>
  <si>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</si>
  <si>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</si>
  <si>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</si>
  <si>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</si>
  <si>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</si>
  <si>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</si>
  <si>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</si>
  <si>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</si>
  <si>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</si>
  <si>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</si>
  <si>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</si>
  <si>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</si>
  <si>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</si>
  <si>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</si>
  <si>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</si>
  <si>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</si>
  <si>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</si>
  <si>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</si>
  <si>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</si>
  <si>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</si>
  <si>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</si>
  <si>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</si>
  <si>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</si>
  <si>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</si>
  <si>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</si>
  <si>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</si>
  <si>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</si>
  <si>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</si>
  <si>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</si>
  <si>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</si>
  <si>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</si>
  <si>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</si>
  <si>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</si>
  <si>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</si>
  <si>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</si>
  <si>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</si>
  <si>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</si>
  <si>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</si>
  <si>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</si>
  <si>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</si>
  <si>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</si>
  <si>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</si>
  <si>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</si>
  <si>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</si>
  <si>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</si>
  <si>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</si>
  <si>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</si>
  <si>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</si>
  <si>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</si>
  <si>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</si>
  <si>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</si>
  <si>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</si>
  <si>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</si>
  <si>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</si>
  <si>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</si>
  <si>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</si>
  <si>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</si>
  <si>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</si>
  <si>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</si>
  <si>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</si>
  <si>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</si>
  <si>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</si>
  <si>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</si>
  <si>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</si>
  <si>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</si>
  <si>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</si>
  <si>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</si>
  <si>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</si>
  <si>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</si>
  <si>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</si>
  <si>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</si>
  <si>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</si>
  <si>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</si>
  <si>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</si>
  <si>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</si>
  <si>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</si>
  <si>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</si>
  <si>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</si>
  <si>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</si>
  <si>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</si>
  <si>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</si>
  <si>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</si>
  <si>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</si>
  <si>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</si>
  <si>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</si>
  <si>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</si>
  <si>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</si>
  <si>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</si>
  <si>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</si>
  <si>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</si>
  <si>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</si>
  <si>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</si>
  <si>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</si>
  <si>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</si>
  <si>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</si>
  <si>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</si>
  <si>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</si>
  <si>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</si>
  <si>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</si>
  <si>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</si>
  <si>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</si>
  <si>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</si>
  <si>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</si>
  <si>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</si>
  <si>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</si>
  <si>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</si>
  <si>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</si>
  <si>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</si>
  <si>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</si>
  <si>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</si>
  <si>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</si>
  <si>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</si>
  <si>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</si>
  <si>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</si>
  <si>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</si>
  <si>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</si>
  <si>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</si>
  <si>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</si>
  <si>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</si>
  <si>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</si>
  <si>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</si>
  <si>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</si>
  <si>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</si>
  <si>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</si>
  <si>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</si>
  <si>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</si>
  <si>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</si>
  <si>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</si>
  <si>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</si>
  <si>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</si>
  <si>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</si>
  <si>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</si>
  <si>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</si>
  <si>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</si>
  <si>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</si>
  <si>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</si>
  <si>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</si>
  <si>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</si>
  <si>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</si>
  <si>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</si>
  <si>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</si>
  <si>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</si>
  <si>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</si>
  <si>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</si>
  <si>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</si>
  <si>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</si>
  <si>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</si>
  <si>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</si>
  <si>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</si>
  <si>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</si>
  <si>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</si>
  <si>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</si>
  <si>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</si>
  <si>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</si>
  <si>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</si>
  <si>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</si>
  <si>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</si>
  <si>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</si>
  <si>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</si>
  <si>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</si>
  <si>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</si>
  <si>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</si>
  <si>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</si>
  <si>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</si>
  <si>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</si>
  <si>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</si>
  <si>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</si>
  <si>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</si>
  <si>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</si>
  <si>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</si>
  <si>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</si>
  <si>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</si>
  <si>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</si>
  <si>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</si>
  <si>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</si>
  <si>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</si>
  <si>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</si>
  <si>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</si>
  <si>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</si>
  <si>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</si>
  <si>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</si>
  <si>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</si>
  <si>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</si>
  <si>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</si>
  <si>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</si>
  <si>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</si>
  <si>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</si>
  <si>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</si>
  <si>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</si>
  <si>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</si>
  <si>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</si>
  <si>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</si>
  <si>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</si>
  <si>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</si>
  <si>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</si>
  <si>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</si>
  <si>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</si>
  <si>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</si>
  <si>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</si>
  <si>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</si>
  <si>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</si>
  <si>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</si>
  <si>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</si>
  <si>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</si>
  <si>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</si>
  <si>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</si>
  <si>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</si>
  <si>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</si>
  <si>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</si>
  <si>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</si>
  <si>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</si>
  <si>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</si>
  <si>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</si>
  <si>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</si>
  <si>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</si>
  <si>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</si>
  <si>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</si>
  <si>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</si>
  <si>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</si>
  <si>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</si>
  <si>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</si>
  <si>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</si>
  <si>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</si>
  <si>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</si>
  <si>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</si>
  <si>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</si>
  <si>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</si>
  <si>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</si>
  <si>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</si>
  <si>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</si>
  <si>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</si>
  <si>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</si>
  <si>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</si>
  <si>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</si>
  <si>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</si>
  <si>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</si>
  <si>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</si>
  <si>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</si>
  <si>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</si>
  <si>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</si>
  <si>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</si>
  <si>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</si>
  <si>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</si>
  <si>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</si>
  <si>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</si>
  <si>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</si>
  <si>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</si>
  <si>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</si>
  <si>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</si>
  <si>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</si>
  <si>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</si>
  <si>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</si>
  <si>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</si>
  <si>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</si>
  <si>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</si>
  <si>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</si>
  <si>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</si>
  <si>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</si>
  <si>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</si>
  <si>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</si>
  <si>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</si>
  <si>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</si>
  <si>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</si>
  <si>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</si>
  <si>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</si>
  <si>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</si>
  <si>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</si>
  <si>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</si>
  <si>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</si>
  <si>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</si>
  <si>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</si>
  <si>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</si>
  <si>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</si>
  <si>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</si>
  <si>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</si>
  <si>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</si>
  <si>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</si>
  <si>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</si>
  <si>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</si>
  <si>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</si>
  <si>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</si>
  <si>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</si>
  <si>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</si>
  <si>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</si>
  <si>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</si>
  <si>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</si>
  <si>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</si>
  <si>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</si>
  <si>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</si>
  <si>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</si>
  <si>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</si>
  <si>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</si>
  <si>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</si>
  <si>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</si>
  <si>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</si>
  <si>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</si>
  <si>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</si>
  <si>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</si>
  <si>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</si>
  <si>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</si>
  <si>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</si>
  <si>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</si>
  <si>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</si>
  <si>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</si>
  <si>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</si>
  <si>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</si>
  <si>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</si>
  <si>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</si>
  <si>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</si>
  <si>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</si>
  <si>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</si>
  <si>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</si>
  <si>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</si>
  <si>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</si>
  <si>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</si>
  <si>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</si>
  <si>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</si>
  <si>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</si>
  <si>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</si>
  <si>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</si>
  <si>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</si>
  <si>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</si>
  <si>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</si>
  <si>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</si>
  <si>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</si>
  <si>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</si>
  <si>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</si>
  <si>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</si>
  <si>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</si>
  <si>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</si>
  <si>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</si>
  <si>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</si>
  <si>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</si>
  <si>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</si>
  <si>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</si>
  <si>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</si>
  <si>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</si>
  <si>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</si>
  <si>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</si>
  <si>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</si>
  <si>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</si>
  <si>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</si>
  <si>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</si>
  <si>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</si>
  <si>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</si>
  <si>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</si>
  <si>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</si>
  <si>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</si>
  <si>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</si>
  <si>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</si>
  <si>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</si>
  <si>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</si>
  <si>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</si>
  <si>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</si>
  <si>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</si>
  <si>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</si>
  <si>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</si>
  <si>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</si>
  <si>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</si>
  <si>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</si>
  <si>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</si>
  <si>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</si>
  <si>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</si>
  <si>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</si>
  <si>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</si>
  <si>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</si>
  <si>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</si>
  <si>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</si>
  <si>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</si>
  <si>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</si>
  <si>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</si>
  <si>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</si>
  <si>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</si>
  <si>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</si>
  <si>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</si>
  <si>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</si>
  <si>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</si>
  <si>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</si>
  <si>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</si>
  <si>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</si>
  <si>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</si>
  <si>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</si>
  <si>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</si>
  <si>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</si>
  <si>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</si>
  <si>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</si>
  <si>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</si>
  <si>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</si>
  <si>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</si>
  <si>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</si>
  <si>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</si>
  <si>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</si>
  <si>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</si>
  <si>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</si>
  <si>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</si>
  <si>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</si>
  <si>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</si>
  <si>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</si>
  <si>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</si>
  <si>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</si>
  <si>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</si>
  <si>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</si>
  <si>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</si>
  <si>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</si>
  <si>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</si>
  <si>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</si>
  <si>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</si>
  <si>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</si>
  <si>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</si>
  <si>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</si>
  <si>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</si>
  <si>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</si>
  <si>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</si>
  <si>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</si>
  <si>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</si>
  <si>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</si>
  <si>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</si>
  <si>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</si>
  <si>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</si>
  <si>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</si>
  <si>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</si>
  <si>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</si>
  <si>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</si>
  <si>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</si>
  <si>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</si>
  <si>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</si>
  <si>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</si>
  <si>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</si>
  <si>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</si>
  <si>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</si>
  <si>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</si>
  <si>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</si>
  <si>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</si>
  <si>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</si>
  <si>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</si>
  <si>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</si>
  <si>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</si>
  <si>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</si>
  <si>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</si>
  <si>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</si>
  <si>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</si>
  <si>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</si>
  <si>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</si>
  <si>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</si>
  <si>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</si>
  <si>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</si>
  <si>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</si>
  <si>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</si>
  <si>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</si>
  <si>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</si>
  <si>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</si>
  <si>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</si>
  <si>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</si>
  <si>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</si>
  <si>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</si>
  <si>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</si>
  <si>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</si>
  <si>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</si>
  <si>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</si>
  <si>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</si>
  <si>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</si>
  <si>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</si>
  <si>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</si>
  <si>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</si>
  <si>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</si>
  <si>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</si>
  <si>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</si>
  <si>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</si>
  <si>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</si>
  <si>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</si>
  <si>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</si>
  <si>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</si>
  <si>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</si>
  <si>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</si>
  <si>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</si>
  <si>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</si>
  <si>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</si>
  <si>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</si>
  <si>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</si>
  <si>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</si>
  <si>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</si>
  <si>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</si>
  <si>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</si>
  <si>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</si>
  <si>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</si>
  <si>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</si>
  <si>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</si>
  <si>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</si>
  <si>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</si>
  <si>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</si>
  <si>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</si>
  <si>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</si>
  <si>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</si>
  <si>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</si>
  <si>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</si>
  <si>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</si>
  <si>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</si>
  <si>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</si>
  <si>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</si>
  <si>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</si>
  <si>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</si>
  <si>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</si>
  <si>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</si>
  <si>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</si>
  <si>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</si>
  <si>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</si>
  <si>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</si>
  <si>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</si>
  <si>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</si>
  <si>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</si>
  <si>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</si>
  <si>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</si>
  <si>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</si>
  <si>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</si>
  <si>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</si>
  <si>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</si>
  <si>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</si>
  <si>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</si>
  <si>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</si>
  <si>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</si>
  <si>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</si>
  <si>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</si>
  <si>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</si>
  <si>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</si>
  <si>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</si>
  <si>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</si>
  <si>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</si>
  <si>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</si>
  <si>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</si>
  <si>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</si>
  <si>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</si>
  <si>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</si>
  <si>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</si>
  <si>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</si>
  <si>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</si>
  <si>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</si>
  <si>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</si>
  <si>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</si>
  <si>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</si>
  <si>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</si>
  <si>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</si>
  <si>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</si>
  <si>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</si>
  <si>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</si>
  <si>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</si>
  <si>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</si>
  <si>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</si>
  <si>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</si>
  <si>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</si>
  <si>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</si>
  <si>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</si>
  <si>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</si>
  <si>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</si>
  <si>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</si>
  <si>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</si>
  <si>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</si>
  <si>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</si>
  <si>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</si>
  <si>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</si>
  <si>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</si>
  <si>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</si>
  <si>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</si>
  <si>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</si>
  <si>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</si>
  <si>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</si>
  <si>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</si>
  <si>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</si>
  <si>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</si>
  <si>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</si>
  <si>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</si>
  <si>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</si>
  <si>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</si>
  <si>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</si>
  <si>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</si>
  <si>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</si>
  <si>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</si>
  <si>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</si>
  <si>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</si>
  <si>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</si>
  <si>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</si>
  <si>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</si>
  <si>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</si>
  <si>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</si>
  <si>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</si>
  <si>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</si>
  <si>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</si>
  <si>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</si>
  <si>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</si>
  <si>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</si>
  <si>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</si>
  <si>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</si>
  <si>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</si>
  <si>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</si>
  <si>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</si>
  <si>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</si>
  <si>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</si>
  <si>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</si>
  <si>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</si>
  <si>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</si>
  <si>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</si>
  <si>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</si>
  <si>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</si>
  <si>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</si>
  <si>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</si>
  <si>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</si>
  <si>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</si>
  <si>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</si>
  <si>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</si>
  <si>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</si>
  <si>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</si>
  <si>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</si>
  <si>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</si>
  <si>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</si>
  <si>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</si>
  <si>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</si>
  <si>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</si>
  <si>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</si>
  <si>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</si>
  <si>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</si>
  <si>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</si>
  <si>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</si>
  <si>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</si>
  <si>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</si>
  <si>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</si>
  <si>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</si>
  <si>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</si>
  <si>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</si>
  <si>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</si>
  <si>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</si>
  <si>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</si>
  <si>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</si>
  <si>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</si>
  <si>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</si>
  <si>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</si>
  <si>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</si>
  <si>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</si>
  <si>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</si>
  <si>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</si>
  <si>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</si>
  <si>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</si>
  <si>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</si>
  <si>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</si>
  <si>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</si>
  <si>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</si>
  <si>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</si>
  <si>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</si>
  <si>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</si>
  <si>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</si>
  <si>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</si>
  <si>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</si>
  <si>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</si>
  <si>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</si>
  <si>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</si>
  <si>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</si>
  <si>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</si>
  <si>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</si>
  <si>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</si>
  <si>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</si>
  <si>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</si>
  <si>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</si>
  <si>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</si>
  <si>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</si>
  <si>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</si>
  <si>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</si>
  <si>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</si>
  <si>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</si>
  <si>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</si>
  <si>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</si>
  <si>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</si>
  <si>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</si>
  <si>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</si>
  <si>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</si>
  <si>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</si>
  <si>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</si>
  <si>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</si>
  <si>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</si>
  <si>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</si>
  <si>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</si>
  <si>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</si>
  <si>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</si>
  <si>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</si>
  <si>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</si>
  <si>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</si>
  <si>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</si>
  <si>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</si>
  <si>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</si>
  <si>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</si>
  <si>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</si>
  <si>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</si>
  <si>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</si>
  <si>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</si>
  <si>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</si>
  <si>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</si>
  <si>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</si>
  <si>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</si>
  <si>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</si>
  <si>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</si>
  <si>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</si>
  <si>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</si>
  <si>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</si>
  <si>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</si>
  <si>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</si>
  <si>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</si>
  <si>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</si>
  <si>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</si>
  <si>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Em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</si>
  <si>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</si>
  <si>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</si>
  <si>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Em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</si>
  <si>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</si>
  <si>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</si>
  <si>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</si>
  <si>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</si>
  <si>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</si>
  <si>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</si>
  <si>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</si>
  <si>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</si>
  <si>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</si>
  <si>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</si>
  <si>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</si>
  <si>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</si>
  <si>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</si>
  <si>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</si>
  <si>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</si>
  <si>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</si>
  <si>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</si>
  <si>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</si>
  <si>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</si>
  <si>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Em intervalo das 12h09 até 15h09</t>
  </si>
  <si>
    <t>Descarga de 6 reduções no km113+600 via 2 e descarga de tampão km113+300 via 2</t>
  </si>
  <si>
    <t>Alison</t>
  </si>
  <si>
    <t>ZAC-S</t>
  </si>
  <si>
    <t>ZACS</t>
  </si>
  <si>
    <t>Recolhimento de material</t>
  </si>
  <si>
    <t xml:space="preserve">Descarga de pedra km81+100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</si>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</sst>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U322" activePane="topRight" state="frozen"/>
      <selection pane="topRight" activeCell="BH333" sqref="BH33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950</v>
      </c>
      <c r="C1" s="187"/>
      <c r="D1" s="187"/>
      <c r="E1" s="3"/>
      <c r="F1" s="186" t="s">
        <v>951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90" t="s">
        <v>959</v>
      </c>
      <c r="BB2" s="192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0" t="s">
        <v>960</v>
      </c>
      <c r="AJ3" s="192"/>
      <c r="AK3" s="190" t="s">
        <v>961</v>
      </c>
      <c r="AL3" s="191"/>
      <c r="AM3" s="212"/>
      <c r="AN3" s="213"/>
      <c r="AO3" s="191"/>
      <c r="AP3" s="191"/>
      <c r="AQ3" s="192"/>
      <c r="AR3" s="63"/>
      <c r="AS3" s="184" t="s">
        <v>967</v>
      </c>
      <c r="AT3" s="185"/>
      <c r="AU3" s="184" t="s">
        <v>968</v>
      </c>
      <c r="AV3" s="185"/>
      <c r="AW3" s="184" t="s">
        <v>969</v>
      </c>
      <c r="AX3" s="185"/>
      <c r="AY3" s="63" t="s">
        <v>970</v>
      </c>
      <c r="AZ3" s="63"/>
      <c r="BA3" s="210"/>
      <c r="BB3" s="211"/>
      <c r="BC3" s="190" t="s">
        <v>963</v>
      </c>
      <c r="BD3" s="191"/>
      <c r="BE3" s="191"/>
      <c r="BF3" s="192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1427</v>
      </c>
      <c r="BK283" s="18" t="s">
        <v>1428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1436</v>
      </c>
      <c r="BK293" s="18" t="s">
        <v>1437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1438</v>
      </c>
      <c r="BK294" s="18" t="s">
        <v>1439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1439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1440</v>
      </c>
      <c r="BK295" s="18" t="s">
        <v>1440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1440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1080</v>
      </c>
      <c r="BK296" s="18" t="s">
        <v>1441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1441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1080</v>
      </c>
      <c r="BK297" s="18" t="s">
        <v>1441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1441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1442</v>
      </c>
      <c r="BK298" s="18" t="s">
        <v>1443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1444</v>
      </c>
      <c r="BK300" s="18" t="s">
        <v>1444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1444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1444</v>
      </c>
      <c r="BK301" s="18" t="s">
        <v>1444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1444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1445</v>
      </c>
      <c r="I302" s="106" t="s">
        <v>1419</v>
      </c>
      <c r="J302" s="105">
        <v>53</v>
      </c>
      <c r="K302" s="105">
        <v>123</v>
      </c>
      <c r="L302" s="105"/>
      <c r="M302" s="127" t="s">
        <v>1446</v>
      </c>
      <c r="N302" s="127" t="s">
        <v>1447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1361</v>
      </c>
      <c r="AL302" s="31" t="s">
        <v>335</v>
      </c>
      <c r="AM302" s="105" t="s">
        <v>1446</v>
      </c>
      <c r="AN302" s="105" t="s">
        <v>1447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1448</v>
      </c>
      <c r="BK302" s="18" t="s">
        <v>1449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1450</v>
      </c>
      <c r="BK303" s="18" t="s">
        <v>1451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1452</v>
      </c>
      <c r="BK304" s="18" t="s">
        <v>1453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1454</v>
      </c>
      <c r="BK305" s="18" t="s">
        <v>1455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1455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1456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1457</v>
      </c>
      <c r="BK306" s="18" t="s">
        <v>1458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1459</v>
      </c>
      <c r="X308" s="104" t="s">
        <v>421</v>
      </c>
      <c r="Y308" s="129" t="s">
        <v>424</v>
      </c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1460</v>
      </c>
      <c r="BK308" s="18" t="s">
        <v>1461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 t="s">
        <v>593</v>
      </c>
      <c r="I309" s="106" t="s">
        <v>593</v>
      </c>
      <c r="J309" s="105">
        <v>70</v>
      </c>
      <c r="K309" s="105">
        <v>92</v>
      </c>
      <c r="L309" s="105" t="s">
        <v>593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1054</v>
      </c>
      <c r="W309" s="151" t="s">
        <v>1055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1462</v>
      </c>
      <c r="BK309" s="18" t="s">
        <v>1462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1462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1463</v>
      </c>
      <c r="E310" s="159"/>
      <c r="F310" s="126" t="s">
        <v>607</v>
      </c>
      <c r="G310" s="142" t="str">
        <f>IF(D310="","*",VLOOKUP(F310,BS_ATIVIDADE[],3,FALSE))</f>
        <v>OUTROS</v>
      </c>
      <c r="H310" s="106" t="s">
        <v>1464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1465</v>
      </c>
      <c r="N310" s="127" t="s">
        <v>1466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1369</v>
      </c>
      <c r="W310" s="151" t="s">
        <v>1105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/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/>
      <c r="BI310" s="17"/>
      <c r="BJ310" s="17" t="s">
        <v>1467</v>
      </c>
      <c r="BK310" s="18" t="s">
        <v>1123</v>
      </c>
      <c r="BL310" s="16"/>
      <c r="BM310" s="130"/>
      <c r="BN310" s="130"/>
      <c r="BO310" s="130"/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/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 t="s">
        <v>420</v>
      </c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1468</v>
      </c>
      <c r="BK311" s="18" t="s">
        <v>1469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1469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 t="s">
        <v>424</v>
      </c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1470</v>
      </c>
      <c r="BK313" s="18" t="s">
        <v>1471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1471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1472</v>
      </c>
      <c r="BK314" s="18" t="s">
        <v>1473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1473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1474</v>
      </c>
      <c r="BK315" s="18" t="s">
        <v>1474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1474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 t="s">
        <v>424</v>
      </c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1475</v>
      </c>
      <c r="BK316" s="18" t="s">
        <v>1475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1475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 t="s">
        <v>424</v>
      </c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1475</v>
      </c>
      <c r="BK317" s="18" t="s">
        <v>1475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1475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 t="s">
        <v>420</v>
      </c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1476</v>
      </c>
      <c r="BK319" s="18" t="s">
        <v>1477</v>
      </c>
      <c r="BL319" s="16"/>
      <c r="BM319" s="130" t="s">
        <v>445</v>
      </c>
      <c r="BN319" s="130" t="s">
        <v>1204</v>
      </c>
      <c r="BO319" s="130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0.54861111111111116</v>
      </c>
      <c r="AT320" s="108">
        <v>0.67361111111111116</v>
      </c>
      <c r="AU320" s="136"/>
      <c r="AV320" s="136"/>
      <c r="AW320" s="14"/>
      <c r="AX320" s="14"/>
      <c r="AY320" s="164">
        <f t="shared" si="26"/>
        <v>0.125</v>
      </c>
      <c r="AZ320" s="153"/>
      <c r="BA320" s="109"/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1</v>
      </c>
      <c r="BI320" s="17"/>
      <c r="BJ320" s="17" t="s">
        <v>1478</v>
      </c>
      <c r="BK320" s="18" t="s">
        <v>1479</v>
      </c>
      <c r="BL320" s="16"/>
      <c r="BM320" s="130"/>
      <c r="BN320" s="130"/>
      <c r="BO320" s="130"/>
      <c r="BP320" s="18"/>
      <c r="BQ320" s="12" t="str">
        <f t="shared" si="28"/>
        <v>Produção</v>
      </c>
      <c r="BR320" s="19">
        <f t="shared" si="29"/>
        <v>180</v>
      </c>
      <c r="BS320" s="19">
        <f t="shared" si="30"/>
        <v>0</v>
      </c>
      <c r="BT320" s="8" t="str">
        <f t="shared" si="31"/>
        <v/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1480</v>
      </c>
      <c r="BK321" s="18" t="s">
        <v>1480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1480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 t="s">
        <v>593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 t="s">
        <v>420</v>
      </c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/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1</v>
      </c>
      <c r="BI322" s="17"/>
      <c r="BJ322" s="17" t="s">
        <v>1481</v>
      </c>
      <c r="BK322" s="18" t="s">
        <v>1482</v>
      </c>
      <c r="BL322" s="16"/>
      <c r="BM322" s="130"/>
      <c r="BN322" s="130"/>
      <c r="BO322" s="130"/>
      <c r="BP322" s="18"/>
      <c r="BQ322" s="12" t="str">
        <f t="shared" si="28"/>
        <v>Produção</v>
      </c>
      <c r="BR322" s="19">
        <f t="shared" si="29"/>
        <v>1</v>
      </c>
      <c r="BS322" s="19">
        <f t="shared" si="30"/>
        <v>0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 t="s">
        <v>420</v>
      </c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1483</v>
      </c>
      <c r="BK324" s="18" t="s">
        <v>1476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1476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1476</v>
      </c>
      <c r="BK325" s="18" t="s">
        <v>1476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1476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/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/>
      <c r="BH326" s="17">
        <v>1</v>
      </c>
      <c r="BI326" s="17"/>
      <c r="BJ326" s="17" t="s">
        <v>1484</v>
      </c>
      <c r="BK326" s="18" t="s">
        <v>1484</v>
      </c>
      <c r="BL326" s="16"/>
      <c r="BM326" s="130"/>
      <c r="BN326" s="130"/>
      <c r="BO326" s="130"/>
      <c r="BP326" s="18"/>
      <c r="BQ326" s="12" t="str">
        <f t="shared" si="28"/>
        <v>Produção</v>
      </c>
      <c r="BR326" s="19">
        <f t="shared" si="29"/>
        <v>119.99999999999997</v>
      </c>
      <c r="BS326" s="19">
        <f t="shared" si="30"/>
        <v>0</v>
      </c>
      <c r="BT326" s="8" t="str">
        <f t="shared" si="31"/>
        <v/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 t="s">
        <v>420</v>
      </c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1485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593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1486</v>
      </c>
      <c r="BK327" s="18" t="s">
        <v>1487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593</v>
      </c>
      <c r="BQ327" s="12" t="str">
        <f t="shared" si="28"/>
        <v>Aderente</v>
      </c>
      <c r="BR327" s="19">
        <f t="shared" si="29"/>
        <v>119.99999999999997</v>
      </c>
      <c r="BS327" s="19">
        <f t="shared" si="30"/>
        <v>1</v>
      </c>
      <c r="BT327" s="8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 t="s">
        <v>420</v>
      </c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1476</v>
      </c>
      <c r="BK328" s="18" t="s">
        <v>1476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1476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 t="s">
        <v>420</v>
      </c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1485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1488</v>
      </c>
      <c r="BK329" s="18" t="s">
        <v>1489</v>
      </c>
      <c r="BL329" s="16"/>
      <c r="BM329" s="130" t="s">
        <v>445</v>
      </c>
      <c r="BN329" s="130" t="s">
        <v>445</v>
      </c>
      <c r="BO329" s="130" t="s">
        <v>445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OKOK</v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1476</v>
      </c>
      <c r="BK331" s="18" t="s">
        <v>1476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1476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1490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1491</v>
      </c>
      <c r="BK332" s="18" t="s">
        <v>1492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1492</v>
      </c>
      <c r="BQ332" s="12" t="str">
        <f t="shared" si="38"/>
        <v>Aderente</v>
      </c>
      <c r="BR332" s="19">
        <f t="shared" si="39"/>
        <v>60.000000000000021</v>
      </c>
      <c r="BS332" s="19">
        <f t="shared" si="40"/>
        <v>1</v>
      </c>
      <c r="BT332" s="8" t="str">
        <f t="shared" si="41"/>
        <v>OKOK</v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1493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1476</v>
      </c>
      <c r="BK333" s="18" t="s">
        <v>1476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1476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 t="s">
        <v>593</v>
      </c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 t="s">
        <v>420</v>
      </c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1476</v>
      </c>
      <c r="BK334" s="18" t="s">
        <v>1476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1476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 t="s">
        <v>593</v>
      </c>
      <c r="I335" s="106" t="s">
        <v>593</v>
      </c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 t="s">
        <v>420</v>
      </c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1476</v>
      </c>
      <c r="BK335" s="18" t="s">
        <v>1476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1476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 t="s">
        <v>593</v>
      </c>
      <c r="I336" s="106" t="s">
        <v>593</v>
      </c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 t="s">
        <v>420</v>
      </c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1476</v>
      </c>
      <c r="BK336" s="18" t="s">
        <v>1476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1476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1494</v>
      </c>
      <c r="BK338" s="18" t="s">
        <v>1495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 t="s">
        <v>593</v>
      </c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 t="s">
        <v>1496</v>
      </c>
      <c r="X339" s="104" t="s">
        <v>416</v>
      </c>
      <c r="Y339" s="129" t="s">
        <v>420</v>
      </c>
      <c r="Z339" s="104"/>
      <c r="AA339" s="105" t="s">
        <v>593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1476</v>
      </c>
      <c r="BK339" s="18" t="s">
        <v>1476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1476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893</v>
      </c>
      <c r="E340" s="159">
        <v>334</v>
      </c>
      <c r="F340" s="126" t="s">
        <v>782</v>
      </c>
      <c r="G340" s="142" t="str">
        <f>IF(D340="","*",VLOOKUP(F340,BS_ATIVIDADE[],3,FALSE))</f>
        <v>TRILHO - SUBSTITUIÇÂO</v>
      </c>
      <c r="H340" s="106" t="s">
        <v>593</v>
      </c>
      <c r="I340" s="106" t="s">
        <v>593</v>
      </c>
      <c r="J340" s="105">
        <v>92</v>
      </c>
      <c r="K340" s="105">
        <v>87.25</v>
      </c>
      <c r="L340" s="105" t="s">
        <v>593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1104</v>
      </c>
      <c r="W340" s="151" t="s">
        <v>1496</v>
      </c>
      <c r="X340" s="104" t="s">
        <v>416</v>
      </c>
      <c r="Y340" s="129" t="s">
        <v>420</v>
      </c>
      <c r="Z340" s="104"/>
      <c r="AA340" s="105" t="s">
        <v>593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1476</v>
      </c>
      <c r="BK340" s="18" t="s">
        <v>1476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1476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913</v>
      </c>
      <c r="E341" s="159">
        <v>335</v>
      </c>
      <c r="F341" s="126" t="s">
        <v>782</v>
      </c>
      <c r="G341" s="142" t="str">
        <f>IF(D341="","*",VLOOKUP(F341,BS_ATIVIDADE[],3,FALSE))</f>
        <v>TRILHO - SUBSTITUIÇÂO</v>
      </c>
      <c r="H341" s="106" t="s">
        <v>593</v>
      </c>
      <c r="I341" s="106" t="s">
        <v>593</v>
      </c>
      <c r="J341" s="105">
        <v>92</v>
      </c>
      <c r="K341" s="105">
        <v>87.25</v>
      </c>
      <c r="L341" s="105" t="s">
        <v>593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1104</v>
      </c>
      <c r="W341" s="151" t="s">
        <v>1496</v>
      </c>
      <c r="X341" s="104" t="s">
        <v>416</v>
      </c>
      <c r="Y341" s="129" t="s">
        <v>420</v>
      </c>
      <c r="Z341" s="104"/>
      <c r="AA341" s="105" t="s">
        <v>593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1476</v>
      </c>
      <c r="BK341" s="18" t="s">
        <v>1476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1476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635</v>
      </c>
      <c r="E343" s="159">
        <v>61</v>
      </c>
      <c r="F343" s="126" t="s">
        <v>583</v>
      </c>
      <c r="G343" s="142" t="str">
        <f>IF(D343="","*",VLOOKUP(F343,BS_ATIVIDADE[],3,FALSE))</f>
        <v>OUTROS</v>
      </c>
      <c r="H343" s="106" t="s">
        <v>593</v>
      </c>
      <c r="I343" s="106" t="s">
        <v>593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1154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1143</v>
      </c>
      <c r="W343" s="151" t="s">
        <v>1497</v>
      </c>
      <c r="X343" s="104" t="s">
        <v>416</v>
      </c>
      <c r="Y343" s="129" t="s">
        <v>420</v>
      </c>
      <c r="Z343" s="104"/>
      <c r="AA343" s="105" t="s">
        <v>593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1476</v>
      </c>
      <c r="BK343" s="18" t="s">
        <v>1476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1476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594</v>
      </c>
      <c r="E344" s="159">
        <v>280</v>
      </c>
      <c r="F344" s="126" t="s">
        <v>654</v>
      </c>
      <c r="G344" s="142" t="str">
        <f>IF(D344="","*",VLOOKUP(F344,BS_ATIVIDADE[],3,FALSE))</f>
        <v>EXPANSÃO</v>
      </c>
      <c r="H344" s="106" t="s">
        <v>593</v>
      </c>
      <c r="I344" s="106" t="s">
        <v>593</v>
      </c>
      <c r="J344" s="105">
        <v>53</v>
      </c>
      <c r="K344" s="105">
        <v>108.76</v>
      </c>
      <c r="L344" s="105" t="s">
        <v>593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1113</v>
      </c>
      <c r="W344" s="151" t="s">
        <v>1055</v>
      </c>
      <c r="X344" s="104" t="s">
        <v>421</v>
      </c>
      <c r="Y344" s="129" t="s">
        <v>424</v>
      </c>
      <c r="Z344" s="104"/>
      <c r="AA344" s="105" t="s">
        <v>593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1498</v>
      </c>
      <c r="BK344" s="18" t="s">
        <v>1499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593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927</v>
      </c>
      <c r="E345" s="159">
        <v>338</v>
      </c>
      <c r="F345" s="126" t="s">
        <v>669</v>
      </c>
      <c r="G345" s="142" t="str">
        <f>IF(D345="","*",VLOOKUP(F345,BS_ATIVIDADE[],3,FALSE))</f>
        <v>JIC</v>
      </c>
      <c r="H345" s="106" t="s">
        <v>593</v>
      </c>
      <c r="I345" s="106" t="s">
        <v>593</v>
      </c>
      <c r="J345" s="105">
        <v>53</v>
      </c>
      <c r="K345" s="105">
        <v>116.81</v>
      </c>
      <c r="L345" s="105" t="s">
        <v>593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1104</v>
      </c>
      <c r="W345" s="151" t="s">
        <v>1500</v>
      </c>
      <c r="X345" s="104" t="s">
        <v>421</v>
      </c>
      <c r="Y345" s="129" t="s">
        <v>424</v>
      </c>
      <c r="Z345" s="104"/>
      <c r="AA345" s="105" t="s">
        <v>593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0.63888888888888884</v>
      </c>
      <c r="AU345" s="136"/>
      <c r="AV345" s="136"/>
      <c r="AW345" s="14"/>
      <c r="AX345" s="14"/>
      <c r="AY345" s="164">
        <f t="shared" si="36"/>
        <v>7.4999999999999956E-2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1080</v>
      </c>
      <c r="BK345" s="18" t="s">
        <v>1501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1501</v>
      </c>
      <c r="BQ345" s="12" t="str">
        <f t="shared" si="38"/>
        <v>Intervalo</v>
      </c>
      <c r="BR345" s="19">
        <f t="shared" si="39"/>
        <v>0.89999999999999947</v>
      </c>
      <c r="BS345" s="19">
        <f t="shared" si="40"/>
        <v>1</v>
      </c>
      <c r="BT345" s="8" t="str">
        <f t="shared" si="41"/>
        <v>OKOK</v>
      </c>
    </row>
    <row r="346" spans="1:72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864</v>
      </c>
      <c r="E346" s="159">
        <v>340</v>
      </c>
      <c r="F346" s="126" t="s">
        <v>775</v>
      </c>
      <c r="G346" s="142" t="str">
        <f>IF(D346="","*",VLOOKUP(F346,BS_ATIVIDADE[],3,FALSE))</f>
        <v>SOLDA</v>
      </c>
      <c r="H346" s="106" t="s">
        <v>593</v>
      </c>
      <c r="I346" s="106"/>
      <c r="J346" s="105">
        <v>55</v>
      </c>
      <c r="K346" s="105">
        <v>102.5</v>
      </c>
      <c r="L346" s="105" t="s">
        <v>593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1220</v>
      </c>
      <c r="W346" s="151" t="s">
        <v>1055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/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1</v>
      </c>
      <c r="BI346" s="17"/>
      <c r="BJ346" s="17"/>
      <c r="BK346" s="18" t="s">
        <v>1502</v>
      </c>
      <c r="BL346" s="16"/>
      <c r="BM346" s="130"/>
      <c r="BN346" s="130"/>
      <c r="BO346" s="130"/>
      <c r="BP346" s="18"/>
      <c r="BQ346" s="12" t="str">
        <f t="shared" si="38"/>
        <v>Produção</v>
      </c>
      <c r="BR346" s="19">
        <f t="shared" si="39"/>
        <v>1</v>
      </c>
      <c r="BS346" s="19">
        <f t="shared" si="40"/>
        <v>0</v>
      </c>
      <c r="BT346" s="8" t="str">
        <f t="shared" si="41"/>
        <v/>
      </c>
    </row>
    <row r="347" spans="1:72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892</v>
      </c>
      <c r="E347" s="159">
        <v>341</v>
      </c>
      <c r="F347" s="126" t="s">
        <v>775</v>
      </c>
      <c r="G347" s="142" t="str">
        <f>IF(D347="","*",VLOOKUP(F347,BS_ATIVIDADE[],3,FALSE))</f>
        <v>SOLDA</v>
      </c>
      <c r="H347" s="106" t="s">
        <v>593</v>
      </c>
      <c r="I347" s="106"/>
      <c r="J347" s="105">
        <v>55</v>
      </c>
      <c r="K347" s="105">
        <v>102.5</v>
      </c>
      <c r="L347" s="105" t="s">
        <v>593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1220</v>
      </c>
      <c r="W347" s="151" t="s">
        <v>1055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/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1</v>
      </c>
      <c r="BI347" s="17"/>
      <c r="BJ347" s="17"/>
      <c r="BK347" s="18" t="s">
        <v>1502</v>
      </c>
      <c r="BL347" s="16"/>
      <c r="BM347" s="130"/>
      <c r="BN347" s="130"/>
      <c r="BO347" s="130"/>
      <c r="BP347" s="18"/>
      <c r="BQ347" s="12" t="str">
        <f t="shared" si="38"/>
        <v>Produção</v>
      </c>
      <c r="BR347" s="19">
        <f t="shared" si="39"/>
        <v>1</v>
      </c>
      <c r="BS347" s="19">
        <f t="shared" si="40"/>
        <v>0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911</v>
      </c>
      <c r="E350" s="159"/>
      <c r="F350" s="126" t="s">
        <v>775</v>
      </c>
      <c r="G350" s="142" t="str">
        <f>IF(D350="","*",VLOOKUP(F350,BS_ATIVIDADE[],3,FALSE))</f>
        <v>SOLDA</v>
      </c>
      <c r="H350" s="106" t="s">
        <v>593</v>
      </c>
      <c r="I350" s="106" t="s">
        <v>593</v>
      </c>
      <c r="J350" s="105">
        <v>70</v>
      </c>
      <c r="K350" s="105">
        <v>92</v>
      </c>
      <c r="L350" s="105" t="s">
        <v>593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1054</v>
      </c>
      <c r="W350" s="151" t="s">
        <v>1055</v>
      </c>
      <c r="X350" s="104" t="s">
        <v>421</v>
      </c>
      <c r="Y350" s="129" t="s">
        <v>424</v>
      </c>
      <c r="Z350" s="104"/>
      <c r="AA350" s="105" t="s">
        <v>593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/>
      <c r="AS350" s="108"/>
      <c r="AT350" s="108"/>
      <c r="AU350" s="136"/>
      <c r="AV350" s="136"/>
      <c r="AW350" s="14"/>
      <c r="AX350" s="14"/>
      <c r="AY350" s="164">
        <f t="shared" si="36"/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935</v>
      </c>
      <c r="E352" s="159">
        <v>81</v>
      </c>
      <c r="F352" s="126" t="s">
        <v>779</v>
      </c>
      <c r="G352" s="142" t="str">
        <f>IF(D352="","*",VLOOKUP(F352,BS_ATIVIDADE[],3,FALSE))</f>
        <v>DORMENTE - SUBSTITUIÇÂO</v>
      </c>
      <c r="H352" s="106" t="s">
        <v>593</v>
      </c>
      <c r="I352" s="106" t="s">
        <v>593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65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1104</v>
      </c>
      <c r="W352" s="151" t="s">
        <v>1332</v>
      </c>
      <c r="X352" s="104" t="s">
        <v>421</v>
      </c>
      <c r="Y352" s="129" t="s">
        <v>424</v>
      </c>
      <c r="Z352" s="104"/>
      <c r="AA352" s="105" t="s">
        <v>593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/>
      <c r="AS352" s="108"/>
      <c r="AT352" s="108"/>
      <c r="AU352" s="136"/>
      <c r="AV352" s="136"/>
      <c r="AW352" s="14"/>
      <c r="AX352" s="14"/>
      <c r="AY352" s="164">
        <f t="shared" si="36"/>
        <v>0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Produção e Intervalo</v>
      </c>
      <c r="BR352" s="19">
        <f t="shared" si="39"/>
        <v>0</v>
      </c>
      <c r="BS352" s="19">
        <f t="shared" si="40"/>
        <v>0</v>
      </c>
      <c r="BT352" s="8" t="str">
        <f t="shared" si="41"/>
        <v/>
      </c>
    </row>
    <row r="353" spans="1:72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810</v>
      </c>
      <c r="E353" s="159">
        <v>162</v>
      </c>
      <c r="F353" s="126" t="s">
        <v>698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1104</v>
      </c>
      <c r="W353" s="151" t="s">
        <v>1050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593</v>
      </c>
      <c r="AG353" s="105" t="s">
        <v>593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/>
      <c r="AS353" s="108"/>
      <c r="AT353" s="108"/>
      <c r="AU353" s="136"/>
      <c r="AV353" s="136"/>
      <c r="AW353" s="14"/>
      <c r="AX353" s="14"/>
      <c r="AY353" s="164">
        <f t="shared" si="36"/>
        <v>0</v>
      </c>
      <c r="AZ353" s="153"/>
      <c r="BA353" s="109"/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/>
      </c>
    </row>
    <row r="354" spans="1:72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933</v>
      </c>
      <c r="E354" s="159">
        <v>310</v>
      </c>
      <c r="F354" s="126" t="s">
        <v>779</v>
      </c>
      <c r="G354" s="142" t="str">
        <f>IF(D354="","*",VLOOKUP(F354,BS_ATIVIDADE[],3,FALSE))</f>
        <v>DORMENTE - SUBSTITUIÇÂO</v>
      </c>
      <c r="H354" s="106" t="s">
        <v>593</v>
      </c>
      <c r="I354" s="106" t="s">
        <v>593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1104</v>
      </c>
      <c r="W354" s="151" t="s">
        <v>1332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/>
      <c r="AS354" s="108"/>
      <c r="AT354" s="108"/>
      <c r="AU354" s="136"/>
      <c r="AV354" s="136"/>
      <c r="AW354" s="14"/>
      <c r="AX354" s="14"/>
      <c r="AY354" s="164">
        <f t="shared" si="36"/>
        <v>0</v>
      </c>
      <c r="AZ354" s="153"/>
      <c r="BA354" s="109"/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Produção e Intervalo</v>
      </c>
      <c r="BR354" s="19">
        <f t="shared" si="39"/>
        <v>0</v>
      </c>
      <c r="BS354" s="19">
        <f t="shared" si="40"/>
        <v>0</v>
      </c>
      <c r="BT354" s="8" t="str">
        <f t="shared" si="41"/>
        <v/>
      </c>
    </row>
    <row r="355" spans="1:72">
      <c r="A355" s="47" t="str">
        <f t="shared" si="37"/>
        <v>JACIANO (TF-674)46067</v>
      </c>
      <c r="B355" s="102">
        <v>46067</v>
      </c>
      <c r="C355" s="135">
        <f>IF(BS_CONTROLE[[#This Row],[DATA]]="","",WEEKNUM(BS_CONTROLE[[#This Row],[DATA]]))</f>
        <v>7</v>
      </c>
      <c r="D355" s="104" t="s">
        <v>893</v>
      </c>
      <c r="E355" s="159"/>
      <c r="F355" s="126" t="s">
        <v>779</v>
      </c>
      <c r="G355" s="142" t="str">
        <f>IF(D355="","*",VLOOKUP(F355,BS_ATIVIDADE[],3,FALSE))</f>
        <v>DORMENTE - SUBSTITUIÇÂO</v>
      </c>
      <c r="H355" s="106" t="s">
        <v>593</v>
      </c>
      <c r="I355" s="106" t="s">
        <v>593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1104</v>
      </c>
      <c r="W355" s="151" t="s">
        <v>1332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Produção e Intervalo</v>
      </c>
      <c r="BR355" s="19">
        <f t="shared" si="39"/>
        <v>0</v>
      </c>
      <c r="BS355" s="19">
        <f t="shared" si="40"/>
        <v>0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737</v>
      </c>
      <c r="E357" s="159">
        <v>4</v>
      </c>
      <c r="F357" s="126" t="s">
        <v>595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1084</v>
      </c>
      <c r="W357" s="151" t="s">
        <v>1085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593</v>
      </c>
      <c r="AG357" s="105" t="s">
        <v>593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/>
      <c r="AS357" s="108"/>
      <c r="AT357" s="108"/>
      <c r="AU357" s="136"/>
      <c r="AV357" s="136"/>
      <c r="AW357" s="14"/>
      <c r="AX357" s="14"/>
      <c r="AY357" s="164">
        <f t="shared" si="36"/>
        <v>0</v>
      </c>
      <c r="AZ357" s="153"/>
      <c r="BA357" s="109"/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/>
      </c>
    </row>
    <row r="358" spans="1:72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826</v>
      </c>
      <c r="E358" s="159">
        <v>352</v>
      </c>
      <c r="F358" s="126" t="s">
        <v>604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1220</v>
      </c>
      <c r="W358" s="151" t="s">
        <v>1503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593</v>
      </c>
      <c r="AG358" s="105" t="s">
        <v>593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/>
      <c r="AS358" s="108"/>
      <c r="AT358" s="108"/>
      <c r="AU358" s="136"/>
      <c r="AV358" s="136"/>
      <c r="AW358" s="14"/>
      <c r="AX358" s="14"/>
      <c r="AY358" s="164">
        <f t="shared" si="36"/>
        <v>0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Produção e Intervalo</v>
      </c>
      <c r="BR358" s="19">
        <f t="shared" si="39"/>
        <v>0</v>
      </c>
      <c r="BS358" s="19">
        <f t="shared" si="40"/>
        <v>0</v>
      </c>
      <c r="BT358" s="8" t="str">
        <f t="shared" si="41"/>
        <v/>
      </c>
    </row>
    <row r="359" spans="1:72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871</v>
      </c>
      <c r="E359" s="159">
        <v>316</v>
      </c>
      <c r="F359" s="126" t="s">
        <v>782</v>
      </c>
      <c r="G359" s="142" t="str">
        <f>IF(D359="","*",VLOOKUP(F359,BS_ATIVIDADE[],3,FALSE))</f>
        <v>TRILHO - SUBSTITUIÇÂO</v>
      </c>
      <c r="H359" s="106" t="s">
        <v>593</v>
      </c>
      <c r="I359" s="106" t="s">
        <v>593</v>
      </c>
      <c r="J359" s="105">
        <v>55</v>
      </c>
      <c r="K359" s="105">
        <v>104.83</v>
      </c>
      <c r="L359" s="105" t="s">
        <v>593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1220</v>
      </c>
      <c r="W359" s="151" t="s">
        <v>1336</v>
      </c>
      <c r="X359" s="104" t="s">
        <v>421</v>
      </c>
      <c r="Y359" s="129" t="s">
        <v>424</v>
      </c>
      <c r="Z359" s="104"/>
      <c r="AA359" s="105" t="s">
        <v>593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/>
      <c r="AS359" s="108"/>
      <c r="AT359" s="108"/>
      <c r="AU359" s="136"/>
      <c r="AV359" s="136"/>
      <c r="AW359" s="14"/>
      <c r="AX359" s="14"/>
      <c r="AY359" s="164">
        <f t="shared" si="36"/>
        <v>0</v>
      </c>
      <c r="AZ359" s="153"/>
      <c r="BA359" s="109"/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Produção e Intervalo</v>
      </c>
      <c r="BR359" s="19">
        <f t="shared" si="39"/>
        <v>0</v>
      </c>
      <c r="BS359" s="19">
        <f t="shared" si="40"/>
        <v>0</v>
      </c>
      <c r="BT359" s="8" t="str">
        <f t="shared" si="41"/>
        <v/>
      </c>
    </row>
    <row r="360" spans="1:72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803</v>
      </c>
      <c r="E360" s="159"/>
      <c r="F360" s="126" t="s">
        <v>698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593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1061</v>
      </c>
      <c r="W360" s="151" t="s">
        <v>1050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593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/>
      <c r="AS360" s="108"/>
      <c r="AT360" s="108"/>
      <c r="AU360" s="136"/>
      <c r="AV360" s="136"/>
      <c r="AW360" s="14"/>
      <c r="AX360" s="14"/>
      <c r="AY360" s="164">
        <f t="shared" si="36"/>
        <v>0</v>
      </c>
      <c r="AZ360" s="153"/>
      <c r="BA360" s="109"/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Produção e Intervalo</v>
      </c>
      <c r="BR360" s="19">
        <f t="shared" si="39"/>
        <v>0</v>
      </c>
      <c r="BS360" s="19">
        <f t="shared" si="40"/>
        <v>0</v>
      </c>
      <c r="BT360" s="8" t="str">
        <f t="shared" si="41"/>
        <v/>
      </c>
    </row>
    <row r="361" spans="1:72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864</v>
      </c>
      <c r="E361" s="159">
        <v>355</v>
      </c>
      <c r="F361" s="126" t="s">
        <v>775</v>
      </c>
      <c r="G361" s="142" t="str">
        <f>IF(D361="","*",VLOOKUP(F361,BS_ATIVIDADE[],3,FALSE))</f>
        <v>SOLDA</v>
      </c>
      <c r="H361" s="106" t="s">
        <v>593</v>
      </c>
      <c r="I361" s="106" t="s">
        <v>593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1220</v>
      </c>
      <c r="W361" s="151" t="s">
        <v>1055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/>
      <c r="AS361" s="108"/>
      <c r="AT361" s="108"/>
      <c r="AU361" s="136"/>
      <c r="AV361" s="136"/>
      <c r="AW361" s="14"/>
      <c r="AX361" s="14"/>
      <c r="AY361" s="164">
        <f t="shared" si="36"/>
        <v>0</v>
      </c>
      <c r="AZ361" s="153"/>
      <c r="BA361" s="109"/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/>
      </c>
    </row>
    <row r="362" spans="1:72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892</v>
      </c>
      <c r="E362" s="159">
        <v>356</v>
      </c>
      <c r="F362" s="126" t="s">
        <v>775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1220</v>
      </c>
      <c r="W362" s="151" t="s">
        <v>1055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/>
      <c r="AS362" s="108"/>
      <c r="AT362" s="108"/>
      <c r="AU362" s="136"/>
      <c r="AV362" s="136"/>
      <c r="AW362" s="14"/>
      <c r="AX362" s="14"/>
      <c r="AY362" s="164">
        <f t="shared" si="36"/>
        <v>0</v>
      </c>
      <c r="AZ362" s="153"/>
      <c r="BA362" s="109"/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919</v>
      </c>
      <c r="E364" s="159">
        <v>358</v>
      </c>
      <c r="F364" s="126" t="s">
        <v>726</v>
      </c>
      <c r="G364" s="142" t="str">
        <f>IF(D364="","*",VLOOKUP(F364,BS_ATIVIDADE[],3,FALSE))</f>
        <v>MODERNIZAÇÃO</v>
      </c>
      <c r="H364" s="106" t="s">
        <v>593</v>
      </c>
      <c r="I364" s="106" t="s">
        <v>593</v>
      </c>
      <c r="J364" s="105">
        <v>48</v>
      </c>
      <c r="K364" s="105">
        <v>126.83</v>
      </c>
      <c r="L364" s="105" t="s">
        <v>593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1504</v>
      </c>
      <c r="W364" s="151" t="s">
        <v>1055</v>
      </c>
      <c r="X364" s="104" t="s">
        <v>421</v>
      </c>
      <c r="Y364" s="129" t="s">
        <v>424</v>
      </c>
      <c r="Z364" s="104"/>
      <c r="AA364" s="105" t="s">
        <v>593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/>
      <c r="AS364" s="108"/>
      <c r="AT364" s="108"/>
      <c r="AU364" s="136"/>
      <c r="AV364" s="136"/>
      <c r="AW364" s="14"/>
      <c r="AX364" s="14"/>
      <c r="AY364" s="164">
        <f t="shared" si="36"/>
        <v>0</v>
      </c>
      <c r="AZ364" s="153"/>
      <c r="BA364" s="109"/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/>
      </c>
    </row>
    <row r="365" spans="1:72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847</v>
      </c>
      <c r="E365" s="159">
        <v>359</v>
      </c>
      <c r="F365" s="126" t="s">
        <v>726</v>
      </c>
      <c r="G365" s="142" t="str">
        <f>IF(D365="","*",VLOOKUP(F365,BS_ATIVIDADE[],3,FALSE))</f>
        <v>MODERNIZAÇÃO</v>
      </c>
      <c r="H365" s="106" t="s">
        <v>593</v>
      </c>
      <c r="I365" s="106" t="s">
        <v>593</v>
      </c>
      <c r="J365" s="105">
        <v>48</v>
      </c>
      <c r="K365" s="105">
        <v>125.559</v>
      </c>
      <c r="L365" s="105" t="s">
        <v>593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1504</v>
      </c>
      <c r="W365" s="151" t="s">
        <v>1055</v>
      </c>
      <c r="X365" s="104" t="s">
        <v>421</v>
      </c>
      <c r="Y365" s="129" t="s">
        <v>424</v>
      </c>
      <c r="Z365" s="104"/>
      <c r="AA365" s="105" t="s">
        <v>593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/>
      <c r="AS365" s="108"/>
      <c r="AT365" s="108"/>
      <c r="AU365" s="136"/>
      <c r="AV365" s="136"/>
      <c r="AW365" s="14"/>
      <c r="AX365" s="14"/>
      <c r="AY365" s="164">
        <f t="shared" si="36"/>
        <v>0</v>
      </c>
      <c r="AZ365" s="153"/>
      <c r="BA365" s="109"/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/>
      </c>
    </row>
    <row r="366" spans="1:72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893</v>
      </c>
      <c r="E366" s="159">
        <v>360</v>
      </c>
      <c r="F366" s="126" t="s">
        <v>779</v>
      </c>
      <c r="G366" s="142" t="str">
        <f>IF(D366="","*",VLOOKUP(F366,BS_ATIVIDADE[],3,FALSE))</f>
        <v>DORMENTE - SUBSTITUIÇÂO</v>
      </c>
      <c r="H366" s="106" t="s">
        <v>593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1104</v>
      </c>
      <c r="W366" s="151" t="s">
        <v>1126</v>
      </c>
      <c r="X366" s="104" t="s">
        <v>421</v>
      </c>
      <c r="Y366" s="129" t="s">
        <v>424</v>
      </c>
      <c r="Z366" s="104"/>
      <c r="AA366" s="105" t="s">
        <v>593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/>
      <c r="AS366" s="108"/>
      <c r="AT366" s="108"/>
      <c r="AU366" s="136"/>
      <c r="AV366" s="136"/>
      <c r="AW366" s="14"/>
      <c r="AX366" s="14"/>
      <c r="AY366" s="164">
        <f t="shared" si="36"/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/>
      </c>
    </row>
    <row r="367" spans="1:72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827</v>
      </c>
      <c r="E367" s="159">
        <v>361</v>
      </c>
      <c r="F367" s="126" t="s">
        <v>607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593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1104</v>
      </c>
      <c r="W367" s="151" t="s">
        <v>1105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593</v>
      </c>
      <c r="AD367" s="107">
        <v>0.3125</v>
      </c>
      <c r="AE367" s="105">
        <v>7663</v>
      </c>
      <c r="AF367" s="107" t="s">
        <v>593</v>
      </c>
      <c r="AG367" s="107" t="s">
        <v>593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/>
      <c r="AS367" s="108"/>
      <c r="AT367" s="108"/>
      <c r="AU367" s="136"/>
      <c r="AV367" s="136"/>
      <c r="AW367" s="14"/>
      <c r="AX367" s="14"/>
      <c r="AY367" s="164">
        <f t="shared" si="36"/>
        <v>0</v>
      </c>
      <c r="AZ367" s="153"/>
      <c r="BA367" s="109"/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/>
      </c>
    </row>
    <row r="368" spans="1:72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594</v>
      </c>
      <c r="E368" s="159">
        <v>280</v>
      </c>
      <c r="F368" s="126" t="s">
        <v>654</v>
      </c>
      <c r="G368" s="142" t="str">
        <f>IF(D368="","*",VLOOKUP(F368,BS_ATIVIDADE[],3,FALSE))</f>
        <v>EXPANSÃO</v>
      </c>
      <c r="H368" s="106" t="s">
        <v>593</v>
      </c>
      <c r="I368" s="106"/>
      <c r="J368" s="105">
        <v>53</v>
      </c>
      <c r="K368" s="105">
        <v>108.79</v>
      </c>
      <c r="L368" s="105" t="s">
        <v>593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1113</v>
      </c>
      <c r="W368" s="151" t="s">
        <v>1055</v>
      </c>
      <c r="X368" s="104" t="s">
        <v>421</v>
      </c>
      <c r="Y368" s="129" t="s">
        <v>424</v>
      </c>
      <c r="Z368" s="104"/>
      <c r="AA368" s="105" t="s">
        <v>593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/>
      <c r="AS368" s="108"/>
      <c r="AT368" s="108"/>
      <c r="AU368" s="136"/>
      <c r="AV368" s="136"/>
      <c r="AW368" s="14"/>
      <c r="AX368" s="14"/>
      <c r="AY368" s="164">
        <f t="shared" si="36"/>
        <v>0</v>
      </c>
      <c r="AZ368" s="153"/>
      <c r="BA368" s="109"/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810</v>
      </c>
      <c r="E370" s="159">
        <v>162</v>
      </c>
      <c r="F370" s="126" t="s">
        <v>698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1104</v>
      </c>
      <c r="W370" s="151" t="s">
        <v>1050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593</v>
      </c>
      <c r="AG370" s="105" t="s">
        <v>593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/>
      <c r="AS370" s="108"/>
      <c r="AT370" s="108"/>
      <c r="AU370" s="136"/>
      <c r="AV370" s="136"/>
      <c r="AW370" s="14"/>
      <c r="AX370" s="14"/>
      <c r="AY370" s="164">
        <f t="shared" si="36"/>
        <v>0</v>
      </c>
      <c r="AZ370" s="153"/>
      <c r="BA370" s="109"/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/>
      </c>
    </row>
    <row r="371" spans="1:72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737</v>
      </c>
      <c r="E371" s="159">
        <v>4</v>
      </c>
      <c r="F371" s="126" t="s">
        <v>595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1084</v>
      </c>
      <c r="W371" s="151" t="s">
        <v>1085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593</v>
      </c>
      <c r="AG371" s="105" t="s">
        <v>593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/>
      <c r="AS371" s="108"/>
      <c r="AT371" s="108"/>
      <c r="AU371" s="136"/>
      <c r="AV371" s="136"/>
      <c r="AW371" s="14"/>
      <c r="AX371" s="14"/>
      <c r="AY371" s="164">
        <f t="shared" si="36"/>
        <v>0</v>
      </c>
      <c r="AZ371" s="153"/>
      <c r="BA371" s="109"/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594</v>
      </c>
      <c r="E373" s="159">
        <v>185</v>
      </c>
      <c r="F373" s="126" t="s">
        <v>654</v>
      </c>
      <c r="G373" s="142" t="str">
        <f>IF(D373="","*",VLOOKUP(F373,BS_ATIVIDADE[],3,FALSE))</f>
        <v>EXPANSÃO</v>
      </c>
      <c r="H373" s="106" t="s">
        <v>593</v>
      </c>
      <c r="I373" s="106" t="s">
        <v>593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1272</v>
      </c>
      <c r="W373" s="151" t="s">
        <v>1459</v>
      </c>
      <c r="X373" s="104" t="s">
        <v>421</v>
      </c>
      <c r="Y373" s="129"/>
      <c r="Z373" s="104"/>
      <c r="AA373" s="105" t="s">
        <v>593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/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911</v>
      </c>
      <c r="E374" s="159"/>
      <c r="F374" s="126" t="s">
        <v>775</v>
      </c>
      <c r="G374" s="142" t="str">
        <f>IF(D374="","*",VLOOKUP(F374,BS_ATIVIDADE[],3,FALSE))</f>
        <v>SOLDA</v>
      </c>
      <c r="H374" s="106" t="s">
        <v>593</v>
      </c>
      <c r="I374" s="106" t="s">
        <v>593</v>
      </c>
      <c r="J374" s="105">
        <v>68</v>
      </c>
      <c r="K374" s="105">
        <v>77.212999999999994</v>
      </c>
      <c r="L374" s="105" t="s">
        <v>593</v>
      </c>
      <c r="M374" s="127" t="s">
        <v>1505</v>
      </c>
      <c r="N374" s="127" t="s">
        <v>1506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1054</v>
      </c>
      <c r="W374" s="151" t="s">
        <v>1055</v>
      </c>
      <c r="X374" s="104" t="s">
        <v>421</v>
      </c>
      <c r="Y374" s="129"/>
      <c r="Z374" s="104"/>
      <c r="AA374" s="105" t="s">
        <v>593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/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935</v>
      </c>
      <c r="E377" s="159">
        <v>81</v>
      </c>
      <c r="F377" s="126" t="s">
        <v>779</v>
      </c>
      <c r="G377" s="142" t="str">
        <f>IF(D377="","*",VLOOKUP(F377,BS_ATIVIDADE[],3,FALSE))</f>
        <v>DORMENTE - SUBSTITUIÇÂO</v>
      </c>
      <c r="H377" s="106" t="s">
        <v>593</v>
      </c>
      <c r="I377" s="106" t="s">
        <v>593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1104</v>
      </c>
      <c r="W377" s="151" t="s">
        <v>1332</v>
      </c>
      <c r="X377" s="104" t="s">
        <v>421</v>
      </c>
      <c r="Y377" s="129"/>
      <c r="Z377" s="104"/>
      <c r="AA377" s="105" t="s">
        <v>593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810</v>
      </c>
      <c r="E378" s="159">
        <v>162</v>
      </c>
      <c r="F378" s="126" t="s">
        <v>698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1104</v>
      </c>
      <c r="W378" s="151" t="s">
        <v>1050</v>
      </c>
      <c r="X378" s="104" t="s">
        <v>416</v>
      </c>
      <c r="Y378" s="129"/>
      <c r="Z378" s="104"/>
      <c r="AA378" s="105">
        <v>1</v>
      </c>
      <c r="AB378" s="103" t="s">
        <v>418</v>
      </c>
      <c r="AC378" s="152"/>
      <c r="AD378" s="107">
        <v>0.29166666666666669</v>
      </c>
      <c r="AE378" s="105">
        <v>7309</v>
      </c>
      <c r="AF378" s="105" t="s">
        <v>593</v>
      </c>
      <c r="AG378" s="105" t="s">
        <v>593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825</v>
      </c>
      <c r="E379" s="159">
        <v>373</v>
      </c>
      <c r="F379" s="126" t="s">
        <v>788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1104</v>
      </c>
      <c r="W379" s="151" t="s">
        <v>1507</v>
      </c>
      <c r="X379" s="104" t="s">
        <v>421</v>
      </c>
      <c r="Y379" s="129"/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593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933</v>
      </c>
      <c r="E380" s="159">
        <v>310</v>
      </c>
      <c r="F380" s="126" t="s">
        <v>779</v>
      </c>
      <c r="G380" s="142" t="str">
        <f>IF(D380="","*",VLOOKUP(F380,BS_ATIVIDADE[],3,FALSE))</f>
        <v>DORMENTE - SUBSTITUIÇÂO</v>
      </c>
      <c r="H380" s="106" t="s">
        <v>593</v>
      </c>
      <c r="I380" s="106" t="s">
        <v>593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1104</v>
      </c>
      <c r="W380" s="151" t="s">
        <v>1332</v>
      </c>
      <c r="X380" s="104" t="s">
        <v>421</v>
      </c>
      <c r="Y380" s="129"/>
      <c r="Z380" s="104"/>
      <c r="AA380" s="105" t="s">
        <v>593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893</v>
      </c>
      <c r="E381" s="159"/>
      <c r="F381" s="126" t="s">
        <v>779</v>
      </c>
      <c r="G381" s="142" t="str">
        <f>IF(D381="","*",VLOOKUP(F381,BS_ATIVIDADE[],3,FALSE))</f>
        <v>DORMENTE - SUBSTITUIÇÂO</v>
      </c>
      <c r="H381" s="106" t="s">
        <v>593</v>
      </c>
      <c r="I381" s="106" t="s">
        <v>593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1104</v>
      </c>
      <c r="W381" s="151" t="s">
        <v>1332</v>
      </c>
      <c r="X381" s="104" t="s">
        <v>421</v>
      </c>
      <c r="Y381" s="129"/>
      <c r="Z381" s="104"/>
      <c r="AA381" s="105" t="s">
        <v>593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814</v>
      </c>
      <c r="E382" s="159">
        <v>376</v>
      </c>
      <c r="F382" s="126" t="s">
        <v>607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593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1504</v>
      </c>
      <c r="W382" s="151" t="s">
        <v>1047</v>
      </c>
      <c r="X382" s="104" t="s">
        <v>421</v>
      </c>
      <c r="Y382" s="129"/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593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826</v>
      </c>
      <c r="E384" s="159">
        <v>352</v>
      </c>
      <c r="F384" s="126" t="s">
        <v>768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1220</v>
      </c>
      <c r="W384" s="151" t="s">
        <v>1508</v>
      </c>
      <c r="X384" s="104" t="s">
        <v>421</v>
      </c>
      <c r="Y384" s="129"/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593</v>
      </c>
      <c r="AG384" s="105" t="s">
        <v>593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737</v>
      </c>
      <c r="E385" s="159">
        <v>4</v>
      </c>
      <c r="F385" s="126" t="s">
        <v>595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1084</v>
      </c>
      <c r="W385" s="151" t="s">
        <v>1085</v>
      </c>
      <c r="X385" s="104" t="s">
        <v>421</v>
      </c>
      <c r="Y385" s="129"/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593</v>
      </c>
      <c r="AG385" s="105" t="s">
        <v>593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/>
      <c r="AS385" s="108"/>
      <c r="AT385" s="108"/>
      <c r="AU385" s="136"/>
      <c r="AV385" s="136"/>
      <c r="AW385" s="14"/>
      <c r="AX385" s="14"/>
      <c r="AY385" s="164">
        <f t="shared" si="36"/>
        <v>0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Produção e Intervalo</v>
      </c>
      <c r="BR385" s="19">
        <f t="shared" si="39"/>
        <v>0</v>
      </c>
      <c r="BS385" s="19">
        <f t="shared" si="40"/>
        <v>0</v>
      </c>
      <c r="BT385" s="8" t="str">
        <f t="shared" si="41"/>
        <v/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803</v>
      </c>
      <c r="E386" s="159"/>
      <c r="F386" s="126" t="s">
        <v>698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1061</v>
      </c>
      <c r="W386" s="151" t="s">
        <v>1050</v>
      </c>
      <c r="X386" s="104" t="s">
        <v>421</v>
      </c>
      <c r="Y386" s="129"/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593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864</v>
      </c>
      <c r="E387" s="159">
        <v>381</v>
      </c>
      <c r="F387" s="126" t="s">
        <v>775</v>
      </c>
      <c r="G387" s="142" t="str">
        <f>IF(D387="","*",VLOOKUP(F387,BS_ATIVIDADE[],3,FALSE))</f>
        <v>SOLDA</v>
      </c>
      <c r="H387" s="106" t="s">
        <v>593</v>
      </c>
      <c r="I387" s="106" t="s">
        <v>593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1220</v>
      </c>
      <c r="W387" s="151" t="s">
        <v>1055</v>
      </c>
      <c r="X387" s="104" t="s">
        <v>421</v>
      </c>
      <c r="Y387" s="129"/>
      <c r="Z387" s="104"/>
      <c r="AA387" s="105" t="s">
        <v>593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ZRB-ZEV</v>
      </c>
      <c r="AN387" s="105">
        <f>IF(BS_CONTROLE[[#This Row],[SB]]=0, "-", BS_CONTROLE[[#This Row],[SB]])</f>
        <v>1561552</v>
      </c>
      <c r="AO387" s="105">
        <f>IF(BS_CONTROLE[[#This Row],[SUB]]=0, "-", BS_CONTROLE[[#This Row],[SUB]])</f>
        <v>55</v>
      </c>
      <c r="AP387" s="105">
        <f>BS_CONTROLE[[#This Row],[KM - Inicio]]</f>
        <v>156</v>
      </c>
      <c r="AQ387" s="105">
        <f>BS_CONTROLE[[#This Row],[KM - Inicio]]</f>
        <v>156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Produção e Intervalo</v>
      </c>
      <c r="BR387" s="19">
        <f t="shared" si="39"/>
        <v>0</v>
      </c>
      <c r="BS387" s="19">
        <f t="shared" si="40"/>
        <v>0</v>
      </c>
      <c r="BT387" s="8" t="str">
        <f t="shared" si="41"/>
        <v/>
      </c>
    </row>
    <row r="388" spans="1:72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892</v>
      </c>
      <c r="E388" s="159">
        <v>382</v>
      </c>
      <c r="F388" s="126" t="s">
        <v>775</v>
      </c>
      <c r="G388" s="142" t="str">
        <f>IF(D388="","*",VLOOKUP(F388,BS_ATIVIDADE[],3,FALSE))</f>
        <v>SOLDA</v>
      </c>
      <c r="H388" s="106" t="s">
        <v>593</v>
      </c>
      <c r="I388" s="106" t="s">
        <v>593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1220</v>
      </c>
      <c r="W388" s="151" t="s">
        <v>1055</v>
      </c>
      <c r="X388" s="104" t="s">
        <v>421</v>
      </c>
      <c r="Y388" s="129"/>
      <c r="Z388" s="104"/>
      <c r="AA388" s="105" t="s">
        <v>593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ZRB-ZEV</v>
      </c>
      <c r="AN388" s="105">
        <f>IF(BS_CONTROLE[[#This Row],[SB]]=0, "-", BS_CONTROLE[[#This Row],[SB]])</f>
        <v>1561552</v>
      </c>
      <c r="AO388" s="105">
        <f>IF(BS_CONTROLE[[#This Row],[SUB]]=0, "-", BS_CONTROLE[[#This Row],[SUB]])</f>
        <v>55</v>
      </c>
      <c r="AP388" s="105">
        <f>BS_CONTROLE[[#This Row],[KM - Inicio]]</f>
        <v>156</v>
      </c>
      <c r="AQ388" s="105">
        <f>BS_CONTROLE[[#This Row],[KM - Inicio]]</f>
        <v>156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Produção e Intervalo</v>
      </c>
      <c r="BR388" s="19">
        <f t="shared" si="39"/>
        <v>0</v>
      </c>
      <c r="BS388" s="19">
        <f t="shared" si="40"/>
        <v>0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919</v>
      </c>
      <c r="E390" s="159">
        <v>384</v>
      </c>
      <c r="F390" s="126" t="s">
        <v>726</v>
      </c>
      <c r="G390" s="142" t="str">
        <f>IF(D390="","*",VLOOKUP(F390,BS_ATIVIDADE[],3,FALSE))</f>
        <v>MODERNIZAÇÃO</v>
      </c>
      <c r="H390" s="106" t="s">
        <v>593</v>
      </c>
      <c r="I390" s="106" t="s">
        <v>593</v>
      </c>
      <c r="J390" s="105">
        <v>48</v>
      </c>
      <c r="K390" s="105">
        <v>126.83</v>
      </c>
      <c r="L390" s="105" t="s">
        <v>593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1504</v>
      </c>
      <c r="W390" s="151" t="s">
        <v>1055</v>
      </c>
      <c r="X390" s="104" t="s">
        <v>421</v>
      </c>
      <c r="Y390" s="129"/>
      <c r="Z390" s="104"/>
      <c r="AA390" s="105" t="s">
        <v>593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ZYQ1261</v>
      </c>
      <c r="AO390" s="105">
        <f>IF(BS_CONTROLE[[#This Row],[SUB]]=0, "-", BS_CONTROLE[[#This Row],[SUB]])</f>
        <v>48</v>
      </c>
      <c r="AP390" s="105">
        <f>BS_CONTROLE[[#This Row],[KM - Inicio]]</f>
        <v>126.83</v>
      </c>
      <c r="AQ390" s="105">
        <f>BS_CONTROLE[[#This Row],[KM - Inicio]]</f>
        <v>126.83</v>
      </c>
      <c r="AR390" s="108"/>
      <c r="AS390" s="108"/>
      <c r="AT390" s="108"/>
      <c r="AU390" s="136"/>
      <c r="AV390" s="136"/>
      <c r="AW390" s="14"/>
      <c r="AX390" s="14"/>
      <c r="AY390" s="164">
        <f t="shared" si="36"/>
        <v>0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Produção e Intervalo</v>
      </c>
      <c r="BR390" s="19">
        <f t="shared" si="39"/>
        <v>0</v>
      </c>
      <c r="BS390" s="19">
        <f t="shared" si="40"/>
        <v>0</v>
      </c>
      <c r="BT390" s="8" t="str">
        <f t="shared" si="41"/>
        <v/>
      </c>
    </row>
    <row r="391" spans="1:72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847</v>
      </c>
      <c r="E391" s="159">
        <v>385</v>
      </c>
      <c r="F391" s="126" t="s">
        <v>726</v>
      </c>
      <c r="G391" s="142" t="str">
        <f>IF(D391="","*",VLOOKUP(F391,BS_ATIVIDADE[],3,FALSE))</f>
        <v>MODERNIZAÇÃO</v>
      </c>
      <c r="H391" s="106" t="s">
        <v>593</v>
      </c>
      <c r="I391" s="106" t="s">
        <v>593</v>
      </c>
      <c r="J391" s="105">
        <v>48</v>
      </c>
      <c r="K391" s="105">
        <v>123.929</v>
      </c>
      <c r="L391" s="105" t="s">
        <v>593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1504</v>
      </c>
      <c r="W391" s="151" t="s">
        <v>1055</v>
      </c>
      <c r="X391" s="104" t="s">
        <v>421</v>
      </c>
      <c r="Y391" s="129"/>
      <c r="Z391" s="104"/>
      <c r="AA391" s="105" t="s">
        <v>593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/>
      <c r="AS391" s="108"/>
      <c r="AT391" s="108"/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Produção e Intervalo</v>
      </c>
      <c r="BR391" s="19">
        <f t="shared" si="39"/>
        <v>0</v>
      </c>
      <c r="BS391" s="19">
        <f t="shared" si="40"/>
        <v>0</v>
      </c>
      <c r="BT391" s="8" t="str">
        <f t="shared" si="41"/>
        <v/>
      </c>
    </row>
    <row r="392" spans="1:72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893</v>
      </c>
      <c r="E392" s="159">
        <v>360</v>
      </c>
      <c r="F392" s="126" t="s">
        <v>779</v>
      </c>
      <c r="G392" s="142" t="str">
        <f>IF(D392="","*",VLOOKUP(F392,BS_ATIVIDADE[],3,FALSE))</f>
        <v>DORMENTE - SUBSTITUIÇÂO</v>
      </c>
      <c r="H392" s="106" t="s">
        <v>593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1104</v>
      </c>
      <c r="W392" s="151" t="s">
        <v>1126</v>
      </c>
      <c r="X392" s="104" t="s">
        <v>421</v>
      </c>
      <c r="Y392" s="129"/>
      <c r="Z392" s="104"/>
      <c r="AA392" s="105" t="s">
        <v>593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/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723</v>
      </c>
      <c r="E393" s="159">
        <v>360</v>
      </c>
      <c r="F393" s="126" t="s">
        <v>614</v>
      </c>
      <c r="G393" s="142" t="str">
        <f>IF(D393="","*",VLOOKUP(F393,BS_ATIVIDADE[],3,FALSE))</f>
        <v>DETECÇÃO</v>
      </c>
      <c r="H393" s="106" t="s">
        <v>1150</v>
      </c>
      <c r="I393" s="106" t="s">
        <v>1419</v>
      </c>
      <c r="J393" s="105">
        <v>92</v>
      </c>
      <c r="K393" s="105">
        <v>66</v>
      </c>
      <c r="L393" s="105" t="s">
        <v>593</v>
      </c>
      <c r="M393" s="127" t="s">
        <v>11</v>
      </c>
      <c r="N393" s="127" t="s">
        <v>1354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1346</v>
      </c>
      <c r="W393" s="151" t="s">
        <v>1382</v>
      </c>
      <c r="X393" s="104" t="s">
        <v>416</v>
      </c>
      <c r="Y393" s="129"/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/>
      <c r="AS393" s="108"/>
      <c r="AT393" s="108"/>
      <c r="AU393" s="136"/>
      <c r="AV393" s="136"/>
      <c r="AW393" s="14"/>
      <c r="AX393" s="14"/>
      <c r="AY393" s="164">
        <f t="shared" si="42"/>
        <v>0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Produção e Intervalo</v>
      </c>
      <c r="BR393" s="19">
        <f t="shared" si="45"/>
        <v>0</v>
      </c>
      <c r="BS393" s="19">
        <f t="shared" si="46"/>
        <v>0</v>
      </c>
      <c r="BT393" s="8" t="str">
        <f t="shared" si="47"/>
        <v/>
      </c>
    </row>
    <row r="394" spans="1:72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827</v>
      </c>
      <c r="E394" s="159">
        <v>388</v>
      </c>
      <c r="F394" s="126" t="s">
        <v>607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593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1104</v>
      </c>
      <c r="W394" s="151" t="s">
        <v>1105</v>
      </c>
      <c r="X394" s="104" t="s">
        <v>416</v>
      </c>
      <c r="Y394" s="129"/>
      <c r="Z394" s="104"/>
      <c r="AA394" s="105">
        <v>1</v>
      </c>
      <c r="AB394" s="103" t="s">
        <v>412</v>
      </c>
      <c r="AC394" s="126" t="s">
        <v>593</v>
      </c>
      <c r="AD394" s="107">
        <v>0.3125</v>
      </c>
      <c r="AE394" s="105">
        <v>7663</v>
      </c>
      <c r="AF394" s="107" t="s">
        <v>593</v>
      </c>
      <c r="AG394" s="107" t="s">
        <v>593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/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</v>
      </c>
      <c r="BS394" s="19">
        <f t="shared" si="46"/>
        <v>0</v>
      </c>
      <c r="BT394" s="8" t="str">
        <f t="shared" si="47"/>
        <v/>
      </c>
    </row>
    <row r="395" spans="1:72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828</v>
      </c>
      <c r="E395" s="159">
        <v>389</v>
      </c>
      <c r="F395" s="126" t="s">
        <v>607</v>
      </c>
      <c r="G395" s="142" t="str">
        <f>IF(D395="","*",VLOOKUP(F395,BS_ATIVIDADE[],3,FALSE))</f>
        <v>OUTROS</v>
      </c>
      <c r="H395" s="106" t="s">
        <v>1149</v>
      </c>
      <c r="I395" s="106" t="s">
        <v>1149</v>
      </c>
      <c r="J395" s="105">
        <v>92</v>
      </c>
      <c r="K395" s="105">
        <v>83.7</v>
      </c>
      <c r="L395" s="105" t="s">
        <v>593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1104</v>
      </c>
      <c r="W395" s="151" t="s">
        <v>1105</v>
      </c>
      <c r="X395" s="104" t="s">
        <v>416</v>
      </c>
      <c r="Y395" s="129"/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/>
      <c r="AS395" s="108"/>
      <c r="AT395" s="108"/>
      <c r="AU395" s="136"/>
      <c r="AV395" s="136"/>
      <c r="AW395" s="14"/>
      <c r="AX395" s="14"/>
      <c r="AY395" s="164">
        <f t="shared" si="42"/>
        <v>0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Produção e Intervalo</v>
      </c>
      <c r="BR395" s="19">
        <f t="shared" si="45"/>
        <v>0</v>
      </c>
      <c r="BS395" s="19">
        <f t="shared" si="46"/>
        <v>0</v>
      </c>
      <c r="BT395" s="8" t="str">
        <f t="shared" si="47"/>
        <v/>
      </c>
    </row>
    <row r="396" spans="1:72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594</v>
      </c>
      <c r="E396" s="159">
        <v>280</v>
      </c>
      <c r="F396" s="126" t="s">
        <v>654</v>
      </c>
      <c r="G396" s="142" t="str">
        <f>IF(D396="","*",VLOOKUP(F396,BS_ATIVIDADE[],3,FALSE))</f>
        <v>EXPANSÃO</v>
      </c>
      <c r="H396" s="106" t="s">
        <v>593</v>
      </c>
      <c r="I396" s="106"/>
      <c r="J396" s="105">
        <v>53</v>
      </c>
      <c r="K396" s="105">
        <v>108.9</v>
      </c>
      <c r="L396" s="105" t="s">
        <v>593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1113</v>
      </c>
      <c r="W396" s="151" t="s">
        <v>1055</v>
      </c>
      <c r="X396" s="104" t="s">
        <v>421</v>
      </c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/>
      <c r="AS396" s="108"/>
      <c r="AT396" s="108"/>
      <c r="AU396" s="136"/>
      <c r="AV396" s="136"/>
      <c r="AW396" s="14"/>
      <c r="AX396" s="14"/>
      <c r="AY396" s="164">
        <f t="shared" si="42"/>
        <v>0</v>
      </c>
      <c r="AZ396" s="153"/>
      <c r="BA396" s="109"/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1509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1510</v>
      </c>
      <c r="C4" s="160" t="s">
        <v>1511</v>
      </c>
      <c r="D4" s="160" t="s">
        <v>1512</v>
      </c>
      <c r="E4" s="160" t="s">
        <v>1513</v>
      </c>
      <c r="F4" s="160" t="s">
        <v>4</v>
      </c>
      <c r="G4" s="160" t="s">
        <v>1514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1515</v>
      </c>
      <c r="C6" s="161">
        <v>407867</v>
      </c>
      <c r="D6" s="161" t="s">
        <v>1516</v>
      </c>
      <c r="E6" s="161" t="s">
        <v>824</v>
      </c>
      <c r="F6" s="161" t="s">
        <v>1517</v>
      </c>
      <c r="G6" s="162"/>
    </row>
    <row r="7" spans="2:7">
      <c r="B7" s="182" t="s">
        <v>1518</v>
      </c>
      <c r="C7" s="182">
        <v>293644</v>
      </c>
      <c r="D7" s="182" t="s">
        <v>1519</v>
      </c>
      <c r="E7" s="182" t="s">
        <v>824</v>
      </c>
      <c r="F7" s="182" t="s">
        <v>1517</v>
      </c>
      <c r="G7" s="183" t="s">
        <v>1520</v>
      </c>
    </row>
    <row r="8" spans="2:7">
      <c r="B8" s="161" t="s">
        <v>1521</v>
      </c>
      <c r="C8" s="161">
        <v>256790</v>
      </c>
      <c r="D8" s="161" t="s">
        <v>1522</v>
      </c>
      <c r="E8" s="161" t="s">
        <v>825</v>
      </c>
      <c r="F8" s="161" t="s">
        <v>1523</v>
      </c>
      <c r="G8" s="162">
        <v>46357</v>
      </c>
    </row>
    <row r="9" spans="2:7" ht="29.25">
      <c r="B9" s="161" t="s">
        <v>1524</v>
      </c>
      <c r="C9" s="161"/>
      <c r="D9" s="161"/>
      <c r="E9" s="161" t="s">
        <v>825</v>
      </c>
      <c r="F9" s="161" t="s">
        <v>1523</v>
      </c>
      <c r="G9" s="162" t="s">
        <v>1525</v>
      </c>
    </row>
    <row r="10" spans="2:7">
      <c r="B10" s="161" t="s">
        <v>1526</v>
      </c>
      <c r="C10" s="161">
        <v>265193</v>
      </c>
      <c r="D10" s="161" t="s">
        <v>1527</v>
      </c>
      <c r="E10" s="161" t="s">
        <v>826</v>
      </c>
      <c r="F10" s="161" t="s">
        <v>54</v>
      </c>
      <c r="G10" s="161" t="s">
        <v>1528</v>
      </c>
    </row>
    <row r="11" spans="2:7">
      <c r="B11" s="161" t="s">
        <v>1529</v>
      </c>
      <c r="C11" s="161">
        <v>293716</v>
      </c>
      <c r="D11" s="161" t="s">
        <v>1530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1531</v>
      </c>
      <c r="C12" s="161">
        <v>257258</v>
      </c>
      <c r="D12" s="161" t="s">
        <v>1532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1533</v>
      </c>
      <c r="C13" s="161">
        <v>371147</v>
      </c>
      <c r="D13" s="161" t="s">
        <v>1534</v>
      </c>
      <c r="E13" s="161" t="s">
        <v>827</v>
      </c>
      <c r="F13" s="161" t="s">
        <v>71</v>
      </c>
      <c r="G13" s="161" t="s">
        <v>1528</v>
      </c>
    </row>
    <row r="14" spans="2:7">
      <c r="B14" s="161" t="s">
        <v>1535</v>
      </c>
      <c r="C14" s="161">
        <v>259230</v>
      </c>
      <c r="D14" s="161" t="s">
        <v>1536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1537</v>
      </c>
      <c r="C15" s="161">
        <v>370705</v>
      </c>
      <c r="D15" s="161"/>
      <c r="E15" s="161" t="s">
        <v>827</v>
      </c>
      <c r="F15" s="161" t="s">
        <v>71</v>
      </c>
      <c r="G15" s="161" t="s">
        <v>1528</v>
      </c>
    </row>
    <row r="16" spans="2:7" ht="29.25">
      <c r="B16" s="161" t="s">
        <v>1538</v>
      </c>
      <c r="C16" s="161">
        <v>258542</v>
      </c>
      <c r="D16" s="161" t="s">
        <v>1539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1540</v>
      </c>
      <c r="C17" s="161">
        <v>257050</v>
      </c>
      <c r="D17" s="161" t="s">
        <v>1541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1542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1543</v>
      </c>
      <c r="D4" s="163" t="s">
        <v>1544</v>
      </c>
      <c r="E4" s="163" t="s">
        <v>1545</v>
      </c>
      <c r="F4" s="160" t="s">
        <v>1546</v>
      </c>
      <c r="G4" s="163" t="s">
        <v>1547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1548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1549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1548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1548</v>
      </c>
      <c r="G9" s="167"/>
    </row>
    <row r="10" spans="2:7" ht="19.5" customHeight="1">
      <c r="B10" s="167" t="s">
        <v>1550</v>
      </c>
      <c r="C10" s="167">
        <v>9038</v>
      </c>
      <c r="D10" s="168">
        <v>46063</v>
      </c>
      <c r="E10" s="167">
        <v>11450</v>
      </c>
      <c r="F10" s="169" t="s">
        <v>1551</v>
      </c>
      <c r="G10" s="167"/>
    </row>
    <row r="11" spans="2:7" ht="19.5" customHeight="1">
      <c r="B11" s="167" t="s">
        <v>744</v>
      </c>
      <c r="C11" s="167" t="s">
        <v>1552</v>
      </c>
      <c r="D11" s="168">
        <v>46056</v>
      </c>
      <c r="E11" s="167">
        <v>9100</v>
      </c>
      <c r="F11" s="169" t="s">
        <v>1553</v>
      </c>
      <c r="G11" s="167" t="s">
        <v>1554</v>
      </c>
    </row>
    <row r="12" spans="2:7" ht="19.5" customHeight="1">
      <c r="B12" s="167" t="s">
        <v>744</v>
      </c>
      <c r="C12" s="167" t="s">
        <v>1555</v>
      </c>
      <c r="D12" s="168">
        <v>46058</v>
      </c>
      <c r="E12" s="167">
        <v>12000</v>
      </c>
      <c r="F12" s="169" t="s">
        <v>1548</v>
      </c>
      <c r="G12" s="167"/>
    </row>
    <row r="13" spans="2:7" ht="19.5" customHeight="1">
      <c r="B13" s="167" t="s">
        <v>744</v>
      </c>
      <c r="C13" s="167" t="s">
        <v>1556</v>
      </c>
      <c r="D13" s="168">
        <v>46058</v>
      </c>
      <c r="E13" s="167">
        <v>12000</v>
      </c>
      <c r="F13" s="169" t="s">
        <v>1548</v>
      </c>
      <c r="G13" s="167"/>
    </row>
    <row r="14" spans="2:7" ht="19.5" customHeight="1">
      <c r="B14" s="167" t="s">
        <v>744</v>
      </c>
      <c r="C14" s="167" t="s">
        <v>1557</v>
      </c>
      <c r="D14" s="168">
        <v>46058</v>
      </c>
      <c r="E14" s="167">
        <v>13800</v>
      </c>
      <c r="F14" s="169" t="s">
        <v>1548</v>
      </c>
      <c r="G14" s="167" t="s">
        <v>1558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325" activePane="bottomLeft" state="frozen"/>
      <selection pane="bottomLeft" activeCell="A308" sqref="A308:P347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1559</v>
      </c>
      <c r="D5" s="218"/>
      <c r="E5" s="218"/>
      <c r="F5" s="218"/>
      <c r="G5" s="218"/>
      <c r="H5" s="218"/>
      <c r="I5" s="218"/>
      <c r="J5" s="219"/>
      <c r="K5" s="220" t="s">
        <v>1560</v>
      </c>
      <c r="L5" s="221"/>
      <c r="M5" s="221"/>
      <c r="N5" s="221"/>
      <c r="O5" s="222" t="s">
        <v>1561</v>
      </c>
      <c r="P5" s="223"/>
    </row>
    <row r="6" spans="1:16" s="74" customFormat="1" ht="15" customHeight="1">
      <c r="A6" s="66" t="s">
        <v>1562</v>
      </c>
      <c r="B6" s="75" t="s">
        <v>1563</v>
      </c>
      <c r="C6" s="76" t="s">
        <v>992</v>
      </c>
      <c r="D6" s="77" t="s">
        <v>993</v>
      </c>
      <c r="E6" s="76" t="s">
        <v>1564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1565</v>
      </c>
      <c r="M6" s="80" t="s">
        <v>611</v>
      </c>
      <c r="N6" s="81" t="s">
        <v>987</v>
      </c>
      <c r="O6" s="158" t="s">
        <v>1030</v>
      </c>
      <c r="P6" s="133" t="s">
        <v>1566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 t="str">
        <f>IF(SP_SUL!BH310="","*",SP_SUL!BH310)</f>
        <v>*</v>
      </c>
      <c r="P310" s="147" t="str">
        <f>IF($A$2=1,IF(SP_SUL!BJ310="","*",SP_SUL!BJ310),IF(SP_SUL!BK310="","*",SP_SUL!BK310))</f>
        <v>Aguardando solicitar MC1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1</v>
      </c>
      <c r="P320" s="147" t="str">
        <f>IF($A$2=1,IF(SP_SUL!BJ320="","*",SP_SUL!BJ320),IF(SP_SUL!BK320="","*",SP_SUL!BK320))</f>
        <v>MC1 08h08 /  Autorizado entrada na via 12h29 / Em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1</v>
      </c>
      <c r="P322" s="147" t="str">
        <f>IF($A$2=1,IF(SP_SUL!BJ322="","*",SP_SUL!BJ322),IF(SP_SUL!BK322="","*",SP_SUL!BK322))</f>
        <v>TP pronto 12h00 / Em intervalo das 12h11 até 15h11.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1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1</v>
      </c>
      <c r="P346" s="147" t="str">
        <f>IF($A$2=1,IF(SP_SUL!BJ346="","*",SP_SUL!BJ346),IF(SP_SUL!BK346="","*",SP_SUL!BK346))</f>
        <v>Em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1</v>
      </c>
      <c r="P347" s="147" t="str">
        <f>IF($A$2=1,IF(SP_SUL!BJ347="","*",SP_SUL!BJ347),IF(SP_SUL!BK347="","*",SP_SUL!BK347))</f>
        <v>Em intervalo das 12h09 até 15h09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46067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ZRB-ZEV</v>
      </c>
      <c r="M387" s="83">
        <f>IF(SP_SUL!AP387="","*",SP_SUL!AP387)</f>
        <v>156</v>
      </c>
      <c r="N387" s="83" t="str">
        <f>IF(SP_SUL!AM387="","*",SP_SUL!AM387)</f>
        <v>ZRB-ZEV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ZRB-ZEV</v>
      </c>
      <c r="M388" s="83">
        <f>IF(SP_SUL!AP388="","*",SP_SUL!AP388)</f>
        <v>156</v>
      </c>
      <c r="N388" s="83" t="str">
        <f>IF(SP_SUL!AM388="","*",SP_SUL!AM388)</f>
        <v>ZRB-ZEV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126.83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126.83</v>
      </c>
      <c r="N390" s="83" t="str">
        <f>IF(SP_SUL!AM390="","*",SP_SUL!AM390)</f>
        <v>ZWI-ZEM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07" sqref="A307:T33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1567</v>
      </c>
      <c r="V1" s="229"/>
      <c r="W1" s="229"/>
    </row>
    <row r="2" spans="1:23" ht="15" customHeight="1">
      <c r="A2" s="87" t="s">
        <v>1568</v>
      </c>
      <c r="B2" s="87" t="s">
        <v>1563</v>
      </c>
      <c r="C2" s="87" t="s">
        <v>411</v>
      </c>
      <c r="D2" s="88" t="s">
        <v>992</v>
      </c>
      <c r="E2" s="88" t="s">
        <v>4</v>
      </c>
      <c r="F2" s="88" t="s">
        <v>1562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1569</v>
      </c>
      <c r="T2" s="91" t="s">
        <v>995</v>
      </c>
      <c r="U2" s="138">
        <f ca="1">TODAY()-1</f>
        <v>46065</v>
      </c>
      <c r="V2" s="138">
        <f ca="1">U2-1</f>
        <v>46064</v>
      </c>
      <c r="W2" s="138">
        <f ca="1">V2-1</f>
        <v>46063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460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300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810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45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45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460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300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810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22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460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300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810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53</v>
      </c>
      <c r="V96" s="137">
        <f ca="1">_xlfn.XLOOKUP(G96&amp;$V$2,BS_CONTROLE[CHAVE],BS_CONTROLE[Quantidade_11],"-")</f>
        <v>104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22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460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810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45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53</v>
      </c>
      <c r="V122" s="137">
        <f ca="1">_xlfn.XLOOKUP(G122&amp;$V$2,BS_CONTROLE[CHAVE],BS_CONTROLE[Quantidade_11],"-")</f>
        <v>104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22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460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300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810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45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53</v>
      </c>
      <c r="V152" s="137">
        <f ca="1">_xlfn.XLOOKUP(G152&amp;$V$2,BS_CONTROLE[CHAVE],BS_CONTROLE[Quantidade_11],"-")</f>
        <v>104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580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810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53</v>
      </c>
      <c r="V186" s="137">
        <f ca="1">_xlfn.XLOOKUP(G186&amp;$V$2,BS_CONTROLE[CHAVE],BS_CONTROLE[Quantidade_11],"-")</f>
        <v>104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580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53</v>
      </c>
      <c r="V192" s="137">
        <f ca="1">_xlfn.XLOOKUP(G192&amp;$V$2,BS_CONTROLE[CHAVE],BS_CONTROLE[Quantidade_11],"-")</f>
        <v>104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580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22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460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300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810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45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20</v>
      </c>
      <c r="V209" s="137">
        <f ca="1">_xlfn.XLOOKUP(G209&amp;$V$2,BS_CONTROLE[CHAVE],BS_CONTROLE[Quantidade_11],"-")</f>
        <v>52</v>
      </c>
      <c r="W209" s="137">
        <f ca="1">_xlfn.XLOOKUP(G209&amp;$W$2,BS_CONTROLE[CHAVE],BS_CONTROLE[Quantidade_11],"-")</f>
        <v>45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1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53</v>
      </c>
      <c r="V216" s="137">
        <f ca="1">_xlfn.XLOOKUP(G216&amp;$V$2,BS_CONTROLE[CHAVE],BS_CONTROLE[Quantidade_11],"-")</f>
        <v>104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580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22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460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300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312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810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45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20</v>
      </c>
      <c r="V236" s="137">
        <f ca="1">_xlfn.XLOOKUP(G236&amp;$V$2,BS_CONTROLE[CHAVE],BS_CONTROLE[Quantidade_11],"-")</f>
        <v>52</v>
      </c>
      <c r="W236" s="137">
        <f ca="1">_xlfn.XLOOKUP(G236&amp;$W$2,BS_CONTROLE[CHAVE],BS_CONTROLE[Quantidade_11],"-")</f>
        <v>45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>
        <f ca="1">_xlfn.XLOOKUP(G240&amp;$W$2,BS_CONTROLE[CHAVE],BS_CONTROLE[Quantidade_11],"-")</f>
        <v>0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53</v>
      </c>
      <c r="V249" s="137">
        <f ca="1">_xlfn.XLOOKUP(G249&amp;$V$2,BS_CONTROLE[CHAVE],BS_CONTROLE[Quantidade_11],"-")</f>
        <v>104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580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22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460</v>
      </c>
      <c r="V261" s="137">
        <f ca="1">_xlfn.XLOOKUP(G261&amp;$V$2,BS_CONTROLE[CHAVE],BS_CONTROLE[Quantidade_11],"-")</f>
        <v>0</v>
      </c>
      <c r="W261" s="137">
        <f ca="1">_xlfn.XLOOKUP(G261&amp;$W$2,BS_CONTROLE[CHAVE],BS_CONTROLE[Quantidade_11],"-")</f>
        <v>300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312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810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45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1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20</v>
      </c>
      <c r="V275" s="137">
        <f ca="1">_xlfn.XLOOKUP(G275&amp;$V$2,BS_CONTROLE[CHAVE],BS_CONTROLE[Quantidade_11],"-")</f>
        <v>52</v>
      </c>
      <c r="W275" s="137">
        <f ca="1">_xlfn.XLOOKUP(G275&amp;$W$2,BS_CONTROLE[CHAVE],BS_CONTROLE[Quantidade_11],"-")</f>
        <v>45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53</v>
      </c>
      <c r="V276" s="137">
        <f ca="1">_xlfn.XLOOKUP(G276&amp;$V$2,BS_CONTROLE[CHAVE],BS_CONTROLE[Quantidade_11],"-")</f>
        <v>104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580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22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460</v>
      </c>
      <c r="V287" s="137">
        <f ca="1">_xlfn.XLOOKUP(G287&amp;$V$2,BS_CONTROLE[CHAVE],BS_CONTROLE[Quantidade_11],"-")</f>
        <v>0</v>
      </c>
      <c r="W287" s="137">
        <f ca="1">_xlfn.XLOOKUP(G287&amp;$W$2,BS_CONTROLE[CHAVE],BS_CONTROLE[Quantidade_11],"-")</f>
        <v>300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810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45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20</v>
      </c>
      <c r="V299" s="137">
        <f ca="1">_xlfn.XLOOKUP(G299&amp;$V$2,BS_CONTROLE[CHAVE],BS_CONTROLE[Quantidade_11],"-")</f>
        <v>52</v>
      </c>
      <c r="W299" s="137">
        <f ca="1">_xlfn.XLOOKUP(G299&amp;$W$2,BS_CONTROLE[CHAVE],BS_CONTROLE[Quantidade_11],"-")</f>
        <v>45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53</v>
      </c>
      <c r="V301" s="137">
        <f ca="1">_xlfn.XLOOKUP(G301&amp;$V$2,BS_CONTROLE[CHAVE],BS_CONTROLE[Quantidade_11],"-")</f>
        <v>104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22</v>
      </c>
    </row>
    <row r="311" spans="1:23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580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460</v>
      </c>
      <c r="V312" s="137">
        <f ca="1">_xlfn.XLOOKUP(G312&amp;$V$2,BS_CONTROLE[CHAVE],BS_CONTROLE[Quantidade_11],"-")</f>
        <v>0</v>
      </c>
      <c r="W312" s="137">
        <f ca="1">_xlfn.XLOOKUP(G312&amp;$W$2,BS_CONTROLE[CHAVE],BS_CONTROLE[Quantidade_11],"-")</f>
        <v>300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0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810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1</v>
      </c>
    </row>
    <row r="330" spans="1:23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0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0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1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65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0</v>
      </c>
      <c r="W349" s="137">
        <f ca="1">_xlfn.XLOOKUP(G349&amp;$W$2,BS_CONTROLE[CHAVE],BS_CONTROLE[Quantidade_11],"-")</f>
        <v>22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580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>
        <f>IF(SP_SUL!B355="","*",SP_SUL!B355)</f>
        <v>46067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45</v>
      </c>
      <c r="V355" s="137">
        <f ca="1">_xlfn.XLOOKUP(G355&amp;$V$2,BS_CONTROLE[CHAVE],BS_CONTROLE[Quantidade_11],"-")</f>
        <v>0</v>
      </c>
      <c r="W355" s="137">
        <f ca="1">_xlfn.XLOOKUP(G355&amp;$W$2,BS_CONTROLE[CHAVE],BS_CONTROLE[Quantidade_11],"-")</f>
        <v>0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810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0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0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0</v>
      </c>
      <c r="W365" s="137">
        <f ca="1">_xlfn.XLOOKUP(G365&amp;$W$2,BS_CONTROLE[CHAVE],BS_CONTROLE[Quantidade_11],"-")</f>
        <v>0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580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0</v>
      </c>
      <c r="W370" s="137">
        <f ca="1">_xlfn.XLOOKUP(G370&amp;$W$2,BS_CONTROLE[CHAVE],BS_CONTROLE[Quantidade_11],"-")</f>
        <v>0</v>
      </c>
    </row>
    <row r="371" spans="1:23" hidden="1">
      <c r="A371" s="146" t="str">
        <f>IF(SP_SUL!Y374="","*",SP_SUL!Y374)</f>
        <v>*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1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>
        <f ca="1">_xlfn.XLOOKUP(G374&amp;$V$2,BS_CONTROLE[CHAVE],BS_CONTROLE[Quantidade_11],"-")</f>
        <v>0</v>
      </c>
      <c r="W374" s="137">
        <f ca="1">_xlfn.XLOOKUP(G374&amp;$W$2,BS_CONTROLE[CHAVE],BS_CONTROLE[Quantidade_11],"-")</f>
        <v>22</v>
      </c>
    </row>
    <row r="375" spans="1:23" hidden="1">
      <c r="A375" s="146" t="str">
        <f>IF(SP_SUL!Y378="","*",SP_SUL!Y378)</f>
        <v>*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580</v>
      </c>
    </row>
    <row r="376" spans="1:23" hidden="1">
      <c r="A376" s="146" t="str">
        <f>IF(SP_SUL!Y379="","*",SP_SUL!Y379)</f>
        <v>*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460</v>
      </c>
      <c r="V376" s="137">
        <f ca="1">_xlfn.XLOOKUP(G376&amp;$V$2,BS_CONTROLE[CHAVE],BS_CONTROLE[Quantidade_11],"-")</f>
        <v>0</v>
      </c>
      <c r="W376" s="137">
        <f ca="1">_xlfn.XLOOKUP(G376&amp;$W$2,BS_CONTROLE[CHAVE],BS_CONTROLE[Quantidade_11],"-")</f>
        <v>300</v>
      </c>
    </row>
    <row r="377" spans="1:23" hidden="1">
      <c r="A377" s="146" t="str">
        <f>IF(SP_SUL!Y380="","*",SP_SUL!Y380)</f>
        <v>*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45</v>
      </c>
      <c r="V381" s="137">
        <f ca="1">_xlfn.XLOOKUP(G381&amp;$V$2,BS_CONTROLE[CHAVE],BS_CONTROLE[Quantidade_11],"-")</f>
        <v>0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*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>
        <f ca="1">_xlfn.XLOOKUP(G383&amp;$V$2,BS_CONTROLE[CHAVE],BS_CONTROLE[Quantidade_11],"-")</f>
        <v>810</v>
      </c>
      <c r="W383" s="137">
        <f ca="1">_xlfn.XLOOKUP(G383&amp;$W$2,BS_CONTROLE[CHAVE],BS_CONTROLE[Quantidade_11],"-")</f>
        <v>0</v>
      </c>
    </row>
    <row r="384" spans="1:23" hidden="1">
      <c r="A384" s="146" t="str">
        <f>IF(SP_SUL!Y387="","*",SP_SUL!Y387)</f>
        <v>*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*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ZYQ1261</v>
      </c>
      <c r="M387" s="140">
        <f>IF(SP_SUL!J390="","*",SP_SUL!J390)</f>
        <v>48</v>
      </c>
      <c r="N387" s="144">
        <f>IF(SP_SUL!K390="","*",SP_SUL!K390)</f>
        <v>126.83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0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20</v>
      </c>
      <c r="V390" s="137">
        <f ca="1">_xlfn.XLOOKUP(G390&amp;$V$2,BS_CONTROLE[CHAVE],BS_CONTROLE[Quantidade_11],"-")</f>
        <v>52</v>
      </c>
      <c r="W390" s="137">
        <f ca="1">_xlfn.XLOOKUP(G390&amp;$W$2,BS_CONTROLE[CHAVE],BS_CONTROLE[Quantidade_11],"-")</f>
        <v>45</v>
      </c>
    </row>
    <row r="391" spans="1:23" hidden="1">
      <c r="A391" s="146" t="str">
        <f>IF(SP_SUL!Y394="","*",SP_SUL!Y394)</f>
        <v>*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1</v>
      </c>
    </row>
    <row r="392" spans="1:23" hidden="1">
      <c r="A392" s="146" t="str">
        <f>IF(SP_SUL!Y395="","*",SP_SUL!Y395)</f>
        <v>*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 t="str">
        <f ca="1">_xlfn.XLOOKUP(G392&amp;$V$2,BS_CONTROLE[CHAVE],BS_CONTROLE[Quantidade_11],"-")</f>
        <v>-</v>
      </c>
      <c r="W392" s="137">
        <f ca="1">_xlfn.XLOOKUP(G392&amp;$W$2,BS_CONTROLE[CHAVE],BS_CONTROLE[Quantidade_11],"-")</f>
        <v>1</v>
      </c>
    </row>
    <row r="393" spans="1:23" hidden="1">
      <c r="A393" s="146" t="str">
        <f>IF(SP_SUL!Y396="","*",SP_SUL!Y396)</f>
        <v>*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*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0</v>
      </c>
      <c r="W393" s="137">
        <f ca="1">_xlfn.XLOOKUP(G393&amp;$W$2,BS_CONTROLE[CHAVE],BS_CONTROLE[Quantidade_11],"-")</f>
        <v>0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11"/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07" sqref="B307:K31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1570</v>
      </c>
      <c r="C2" s="121" t="s">
        <v>977</v>
      </c>
      <c r="D2" s="76" t="s">
        <v>979</v>
      </c>
      <c r="E2" s="76" t="s">
        <v>1571</v>
      </c>
      <c r="F2" s="99" t="s">
        <v>1572</v>
      </c>
      <c r="G2" s="76" t="s">
        <v>1573</v>
      </c>
      <c r="H2" s="76" t="s">
        <v>1574</v>
      </c>
      <c r="I2" s="76" t="s">
        <v>1575</v>
      </c>
      <c r="J2" s="76" t="s">
        <v>1576</v>
      </c>
      <c r="K2" s="78" t="s">
        <v>1577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46067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*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*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*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*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*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*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*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*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*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2026-02-13T18:59:06Z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