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838" documentId="8_{B6337239-1A00-434D-AAD0-422EA1FEB5AE}" xr6:coauthVersionLast="47" xr6:coauthVersionMax="47" xr10:uidLastSave="{C9B35202-2F24-4C90-8FF1-15B81022CE1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2" i="1" l="1" a="1"/>
  <c r="H72" i="1" s="1"/>
  <c r="H70" i="1" a="1"/>
  <c r="H70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69" i="1"/>
  <c r="U70" i="1"/>
  <c r="U71" i="1"/>
  <c r="U72" i="1"/>
  <c r="U73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3" i="16" s="1"/>
  <c r="N69" i="1" a="1"/>
  <c r="N69" i="1"/>
  <c r="L73" i="16" s="1"/>
  <c r="R69" i="1"/>
  <c r="S69" i="1" a="1"/>
  <c r="S69" i="1"/>
  <c r="D73" i="16" s="1"/>
  <c r="T69" i="1" a="1"/>
  <c r="T69" i="1"/>
  <c r="E73" i="16" s="1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R76" i="16" s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K78" i="16"/>
  <c r="L78" i="16"/>
  <c r="D78" i="16"/>
  <c r="E78" i="16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0" i="16" s="1"/>
  <c r="N76" i="1" a="1"/>
  <c r="N76" i="1"/>
  <c r="L80" i="16" s="1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<sst xmlns="http://schemas.openxmlformats.org/spreadsheetml/2006/main" count="4782" uniqueCount="1439">
  <si>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</si>
  <si>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</si>
  <si>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</si>
  <si>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</si>
  <si>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</si>
  <si>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</si>
  <si>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</si>
  <si>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</si>
  <si>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</si>
  <si>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</si>
  <si>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</si>
  <si>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</si>
  <si>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</si>
  <si>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</si>
  <si>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</si>
  <si>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</si>
  <si>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</si>
  <si>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</si>
  <si>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</si>
  <si>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</si>
  <si>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</si>
  <si>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</si>
  <si>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</si>
  <si>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</si>
  <si>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</si>
  <si>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</si>
  <si>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</si>
  <si>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</si>
  <si>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</si>
  <si>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</si>
  <si>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</si>
  <si>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</si>
  <si>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</si>
  <si>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</si>
  <si>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</si>
  <si>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</si>
  <si>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</si>
  <si>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</si>
  <si>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</si>
  <si>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</si>
  <si>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</si>
  <si>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</si>
  <si>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</si>
  <si>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</si>
  <si>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</si>
  <si>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</si>
  <si>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</si>
  <si>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</si>
  <si>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</si>
  <si>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</si>
  <si>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</si>
  <si>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</si>
  <si>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</si>
  <si>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</si>
  <si>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</si>
  <si>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</si>
  <si>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</si>
  <si>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</si>
  <si>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</si>
  <si>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</si>
  <si>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</si>
  <si>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</si>
  <si>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</si>
  <si>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</si>
  <si>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</si>
  <si>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</si>
  <si>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</si>
  <si>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</si>
  <si>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</si>
  <si>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</si>
  <si>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</si>
  <si>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</si>
  <si>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</si>
  <si>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</si>
  <si>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</si>
  <si>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</si>
  <si>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</si>
  <si>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</si>
  <si>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</si>
  <si>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</si>
  <si>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</si>
  <si>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</si>
  <si>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</si>
  <si>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</si>
  <si>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</si>
  <si>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</si>
  <si>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</si>
  <si>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</si>
  <si>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</si>
  <si>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</si>
  <si>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</si>
  <si>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</si>
  <si>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</si>
  <si>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</si>
  <si>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</si>
  <si>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</si>
  <si>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</si>
  <si>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</si>
  <si>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</si>
  <si>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</si>
  <si>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</si>
  <si>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</si>
  <si>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</si>
  <si>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</si>
  <si>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</si>
  <si>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</si>
  <si>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</si>
  <si>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</si>
  <si>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</si>
  <si>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</si>
  <si>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</si>
  <si>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</si>
  <si>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</si>
  <si>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</si>
  <si>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</si>
  <si>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</si>
  <si>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</si>
  <si>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</si>
  <si>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</si>
  <si>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</si>
  <si>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</si>
  <si>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</si>
  <si>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</si>
  <si>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</si>
  <si>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</si>
  <si>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</si>
  <si>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</si>
  <si>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</si>
  <si>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</si>
  <si>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</si>
  <si>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</si>
  <si>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</si>
  <si>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</si>
  <si>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</si>
  <si>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</si>
  <si>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</si>
  <si>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</si>
  <si>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</si>
  <si>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</si>
  <si>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</si>
  <si>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</si>
  <si>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</si>
  <si>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</si>
  <si>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</si>
  <si>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</si>
  <si>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</si>
  <si>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</si>
  <si>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</si>
  <si>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</si>
  <si>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</si>
  <si>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</si>
  <si>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</si>
  <si>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</si>
  <si>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</si>
  <si>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</si>
  <si>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</si>
  <si>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</si>
  <si>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</si>
  <si>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</si>
  <si>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</si>
  <si>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</si>
  <si>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</si>
  <si>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</si>
  <si>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</si>
  <si>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</si>
  <si>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</si>
  <si>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</si>
  <si>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</si>
  <si>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</si>
  <si>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</si>
  <si>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</si>
  <si>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</si>
  <si>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</si>
  <si>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</si>
  <si>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</si>
  <si>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</si>
  <si>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</si>
  <si>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</si>
  <si>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</si>
  <si>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</si>
  <si>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</si>
  <si>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</si>
  <si>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</si>
  <si>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</si>
  <si>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</si>
  <si>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</si>
  <si>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</si>
  <si>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</si>
  <si>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</si>
  <si>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</si>
  <si>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</si>
  <si>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</si>
  <si>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</si>
  <si>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</si>
  <si>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</si>
  <si>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</si>
  <si>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</si>
  <si>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</si>
  <si>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</si>
  <si>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</si>
  <si>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</si>
  <si>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</si>
  <si>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</si>
  <si>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</si>
  <si>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</si>
  <si>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</si>
  <si>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</si>
  <si>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</si>
  <si>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</si>
  <si>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</si>
  <si>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</si>
  <si>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</si>
  <si>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</si>
  <si>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</si>
  <si>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</si>
  <si>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</si>
  <si>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</si>
  <si>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</si>
  <si>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</si>
  <si>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</si>
  <si>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</si>
  <si>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</si>
  <si>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</si>
  <si>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</si>
  <si>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</si>
  <si>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</si>
  <si>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</si>
  <si>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</si>
  <si>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</si>
  <si>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</si>
  <si>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</si>
  <si>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</si>
  <si>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</si>
  <si>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</si>
  <si>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</si>
  <si>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</si>
  <si>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</si>
  <si>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</si>
  <si>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</si>
  <si>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</si>
  <si>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</si>
  <si>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</si>
  <si>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</si>
  <si>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</si>
  <si>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</si>
  <si>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</si>
  <si>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</si>
  <si>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</si>
  <si>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</si>
  <si>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</si>
  <si>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</si>
  <si>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</si>
  <si>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</si>
  <si>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</si>
  <si>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</si>
  <si>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</si>
  <si>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</si>
  <si>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</si>
  <si>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</si>
  <si>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</si>
  <si>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</si>
  <si>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</si>
  <si>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</si>
  <si>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</si>
  <si>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</si>
  <si>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</si>
  <si>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</si>
  <si>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</si>
  <si>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</si>
  <si>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</si>
  <si>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</si>
  <si>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</si>
  <si>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</si>
  <si>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</si>
  <si>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</si>
  <si>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</si>
  <si>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</si>
  <si>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</si>
  <si>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</si>
  <si>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</si>
  <si>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</si>
  <si>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</si>
  <si>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</si>
  <si>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</si>
  <si>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</si>
  <si>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</si>
  <si>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</si>
  <si>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</si>
  <si>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</si>
  <si>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</si>
  <si>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</si>
  <si>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</si>
  <si>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</si>
  <si>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</si>
  <si>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</si>
  <si>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</si>
  <si>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</si>
  <si>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</si>
  <si>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</si>
  <si>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</si>
  <si>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</si>
  <si>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</si>
  <si>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</si>
  <si>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</si>
  <si>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</si>
  <si>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</si>
  <si>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</si>
  <si>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</si>
  <si>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</si>
  <si>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</si>
  <si>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</si>
  <si>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</si>
  <si>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</si>
  <si>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</si>
  <si>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</si>
  <si>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</si>
  <si>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</si>
  <si>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</si>
  <si>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</si>
  <si>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</si>
  <si>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</si>
  <si>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</si>
  <si>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</si>
  <si>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</si>
  <si>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</si>
  <si>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</si>
  <si>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</si>
  <si>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</si>
  <si>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</si>
  <si>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</si>
  <si>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</si>
  <si>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</si>
  <si>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</si>
  <si>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</si>
  <si>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</si>
  <si>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</si>
  <si>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</si>
  <si>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</si>
  <si>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</si>
  <si>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</si>
  <si>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</si>
  <si>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</si>
  <si>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</si>
  <si>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</si>
  <si>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</si>
  <si>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</si>
  <si>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</si>
  <si>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</si>
  <si>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</si>
  <si>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</si>
  <si>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</si>
  <si>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</si>
  <si>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</si>
  <si>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</si>
  <si>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</si>
  <si>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</si>
  <si>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</si>
  <si>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</si>
  <si>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</si>
  <si>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</si>
  <si>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</si>
  <si>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</si>
  <si>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</si>
  <si>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</si>
  <si>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</si>
  <si>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</si>
  <si>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</si>
  <si>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</si>
  <si>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</si>
  <si>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</si>
  <si>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</si>
  <si>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</si>
  <si>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</si>
  <si>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</si>
  <si>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</si>
  <si>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</si>
  <si>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</si>
  <si>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</si>
  <si>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</si>
  <si>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</si>
  <si>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</si>
  <si>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</si>
  <si>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</si>
  <si>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</si>
  <si>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</si>
  <si>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</si>
  <si>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</si>
  <si>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</si>
  <si>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</si>
  <si>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</si>
  <si>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</si>
  <si>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</si>
  <si>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</si>
  <si>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</si>
  <si>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</si>
  <si>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</si>
  <si>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</si>
  <si>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</si>
  <si>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</si>
  <si>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</si>
  <si>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</si>
  <si>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</si>
  <si>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</si>
  <si>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</si>
  <si>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</si>
  <si>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</si>
  <si>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</si>
  <si>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</si>
  <si>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</si>
  <si>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</si>
  <si>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</si>
  <si>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</si>
  <si>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</si>
  <si>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</si>
  <si>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</si>
  <si>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</si>
  <si>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</si>
  <si>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</si>
  <si>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</si>
  <si>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</si>
  <si>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</si>
  <si>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</si>
  <si>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</si>
  <si>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</si>
  <si>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</si>
  <si>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</si>
  <si>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</si>
  <si>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</si>
  <si>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</si>
  <si>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</si>
  <si>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</si>
  <si>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</si>
  <si>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</si>
  <si>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</si>
  <si>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</si>
  <si>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</si>
  <si>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</si>
  <si>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</si>
  <si>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</si>
  <si>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</si>
  <si>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</si>
  <si>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</si>
  <si>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</si>
  <si>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</si>
  <si>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</si>
  <si>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</si>
  <si>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</si>
  <si>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</si>
  <si>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</si>
  <si>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</si>
  <si>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</si>
  <si>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</si>
  <si>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</si>
  <si>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</si>
  <si>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</si>
  <si>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</si>
  <si>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</si>
  <si>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</si>
  <si>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</si>
  <si>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</si>
  <si>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</si>
  <si>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</si>
  <si>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</si>
  <si>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</si>
  <si>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</si>
  <si>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</si>
  <si>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</si>
  <si>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</si>
  <si>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</si>
  <si>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</si>
  <si>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</si>
  <si>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</si>
  <si>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</si>
  <si>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</si>
  <si>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</si>
  <si>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</si>
  <si>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</si>
  <si>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</si>
  <si>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</si>
  <si>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</si>
  <si>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</si>
  <si>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</si>
  <si>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</si>
  <si>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</si>
  <si>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</si>
  <si>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</si>
  <si>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</si>
  <si>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</si>
  <si>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</si>
  <si>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</si>
  <si>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</si>
  <si>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</si>
  <si>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</si>
  <si>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</si>
  <si>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</si>
  <si>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</si>
  <si>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</si>
  <si>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</si>
  <si>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</si>
  <si>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</si>
  <si>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</si>
  <si>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</si>
  <si>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</si>
  <si>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</si>
  <si>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</si>
  <si>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</si>
  <si>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</si>
  <si>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</si>
  <si>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</si>
  <si>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</si>
  <si>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</si>
  <si>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</si>
  <si>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</si>
  <si>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</si>
  <si>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</si>
  <si>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</si>
  <si>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</si>
  <si>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</si>
  <si>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</si>
  <si>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</si>
  <si>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</si>
  <si>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</si>
  <si>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</si>
  <si>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</si>
  <si>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</si>
  <si>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</si>
  <si>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</si>
  <si>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</si>
  <si>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</si>
  <si>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</si>
  <si>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</si>
  <si>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</si>
  <si>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</si>
  <si>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</si>
  <si>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</si>
  <si>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</si>
  <si>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</si>
  <si>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</si>
  <si>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</si>
  <si>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</si>
  <si>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</si>
  <si>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</si>
  <si>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</si>
  <si>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</si>
  <si>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</si>
  <si>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</si>
  <si>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</si>
  <si>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</si>
  <si>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</si>
  <si>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</si>
  <si>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</si>
  <si>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</si>
  <si>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</si>
  <si>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</si>
  <si>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</si>
  <si>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</si>
  <si>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</si>
  <si>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</si>
  <si>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</si>
  <si>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</si>
  <si>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</si>
  <si>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</si>
  <si>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</si>
  <si>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</si>
  <si>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</si>
  <si>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</si>
  <si>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</si>
  <si>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</si>
  <si>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</si>
  <si>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</si>
  <si>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</si>
  <si>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</si>
  <si>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</si>
  <si>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</si>
  <si>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</si>
  <si>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</si>
  <si>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</si>
  <si>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</si>
  <si>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</si>
  <si>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</si>
  <si>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</si>
  <si>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</si>
  <si>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</si>
  <si>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</si>
  <si>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</si>
  <si>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</si>
  <si>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</si>
  <si>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</si>
  <si>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</si>
  <si>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</si>
  <si>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</si>
  <si>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</si>
  <si>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</si>
  <si>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</si>
  <si>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</si>
  <si>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</si>
  <si>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</si>
  <si>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</si>
  <si>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</si>
  <si>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</si>
  <si>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</si>
  <si>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</si>
  <si>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</si>
  <si>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</si>
  <si>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</si>
  <si>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</si>
  <si>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</si>
  <si>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</si>
  <si>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</si>
  <si>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</si>
  <si>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</si>
  <si>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</si>
  <si>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</si>
  <si>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</si>
  <si>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</si>
  <si>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</si>
  <si>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</si>
  <si>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</si>
  <si>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</si>
  <si>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</si>
  <si>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</si>
  <si>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</si>
  <si>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</si>
  <si>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</si>
  <si>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</si>
  <si>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</si>
  <si>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</si>
  <si>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</si>
  <si>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</si>
  <si>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</si>
  <si>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</si>
  <si>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</si>
  <si>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</si>
  <si>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</si>
  <si>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</si>
  <si>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</si>
  <si>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</si>
  <si>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</si>
  <si>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</si>
  <si>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</si>
  <si>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</si>
  <si>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</si>
  <si>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</si>
  <si>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</si>
  <si>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</si>
  <si>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</si>
  <si>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</si>
  <si>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</si>
  <si>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</si>
  <si>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</si>
  <si>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</si>
  <si>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</si>
  <si>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</si>
  <si>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</si>
  <si>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</si>
  <si>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</si>
  <si>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</si>
  <si>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</si>
  <si>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</si>
  <si>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</si>
  <si>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</si>
  <si>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</si>
  <si>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</si>
  <si>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</si>
  <si>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</si>
  <si>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</si>
  <si>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</si>
  <si>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</si>
  <si>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</si>
  <si>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</si>
  <si>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</si>
  <si>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</si>
  <si>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</si>
  <si>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</si>
  <si>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</si>
  <si>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</si>
  <si>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</si>
  <si>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</si>
  <si>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</si>
  <si>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</si>
  <si>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</si>
  <si>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</si>
  <si>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</si>
  <si>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</si>
  <si>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</si>
  <si>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</si>
  <si>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</si>
  <si>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</si>
  <si>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</si>
  <si>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</si>
  <si>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</si>
  <si>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</si>
  <si>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</si>
  <si>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</si>
  <si>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</si>
  <si>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</si>
  <si>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</si>
  <si>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</si>
  <si>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</si>
  <si>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</si>
  <si>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</si>
  <si>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</si>
  <si>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</si>
  <si>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</si>
  <si>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</si>
  <si>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</si>
  <si>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</si>
  <si>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</si>
  <si>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</si>
  <si>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</si>
  <si>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</si>
  <si>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</si>
  <si>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</si>
  <si>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</si>
  <si>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</si>
  <si>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</si>
  <si>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</si>
  <si>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</si>
  <si>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</si>
  <si>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</si>
  <si>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</si>
  <si>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</si>
  <si>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</si>
  <si>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</si>
  <si>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</si>
  <si>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</si>
  <si>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</si>
  <si>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</si>
  <si>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</si>
  <si>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</si>
  <si>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</si>
  <si>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</si>
  <si>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</si>
  <si>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</si>
  <si>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</si>
  <si>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</si>
  <si>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</si>
  <si>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</si>
  <si>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</si>
  <si>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</si>
  <si>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</si>
  <si>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</si>
  <si>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</si>
  <si>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</si>
  <si>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</si>
  <si>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</si>
  <si>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</si>
  <si>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</si>
  <si>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</si>
  <si>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</si>
  <si>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</si>
  <si>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</si>
  <si>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</si>
  <si>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</si>
  <si>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</si>
  <si>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</si>
  <si>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</si>
  <si>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</si>
  <si>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</si>
  <si>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</si>
  <si>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</si>
  <si>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</si>
  <si>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</si>
  <si>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</si>
  <si>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</si>
  <si>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</si>
  <si>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</si>
  <si>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</si>
  <si>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</si>
  <si>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</si>
  <si>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</si>
  <si>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</si>
  <si>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</si>
  <si>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</si>
  <si>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</si>
  <si>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</si>
  <si>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</si>
  <si>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</si>
  <si>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</si>
  <si>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</si>
  <si>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</si>
  <si>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</si>
  <si>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</si>
  <si>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</si>
  <si>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</si>
  <si>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</si>
  <si>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</si>
  <si>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</si>
  <si>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</si>
  <si>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</si>
  <si>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</si>
  <si>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</si>
  <si>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</si>
  <si>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</si>
  <si>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</si>
  <si>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</si>
  <si>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</si>
  <si>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</si>
  <si>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</si>
  <si>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</si>
  <si>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</si>
  <si>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</si>
  <si>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</si>
  <si>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</si>
  <si>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</si>
  <si>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</si>
  <si>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</si>
  <si>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</si>
  <si>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</si>
  <si>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</si>
  <si>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</si>
  <si>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</si>
  <si>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</si>
  <si>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</si>
  <si>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</si>
  <si>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</si>
  <si>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</si>
  <si>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</si>
  <si>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</si>
  <si>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</si>
  <si>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</si>
  <si>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</si>
  <si>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</si>
  <si>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</si>
  <si>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</si>
  <si>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</si>
  <si>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</si>
  <si>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</si>
  <si>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</si>
  <si>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</si>
  <si>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</si>
  <si>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</si>
  <si>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</si>
  <si>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</si>
  <si>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</si>
  <si>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</si>
  <si>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</si>
  <si>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</si>
  <si>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</si>
  <si>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</si>
  <si>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</si>
  <si>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</si>
  <si>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</si>
  <si>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</si>
  <si>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</si>
  <si>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</si>
  <si>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</si>
  <si>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</si>
  <si>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</si>
  <si>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</si>
  <si>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</si>
  <si>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</si>
  <si>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</si>
  <si>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</si>
  <si>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</si>
  <si>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</si>
  <si>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</si>
  <si>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</si>
  <si>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</si>
  <si>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</si>
  <si>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</si>
  <si>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</si>
  <si>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</si>
  <si>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</si>
  <si>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</si>
  <si>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</si>
  <si>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</si>
  <si>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</si>
  <si>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</si>
  <si>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</si>
  <si>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</si>
  <si>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</si>
  <si>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</si>
  <si>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</si>
  <si>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</si>
  <si>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</si>
  <si>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</si>
  <si>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</si>
  <si>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</si>
  <si>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</si>
  <si>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</si>
  <si>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</si>
  <si>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</si>
  <si>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</si>
  <si>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</si>
  <si>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</si>
  <si>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</si>
  <si>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</si>
  <si>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</si>
  <si>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</si>
  <si>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</si>
  <si>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</si>
  <si>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</si>
  <si>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</si>
  <si>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</si>
  <si>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</si>
  <si>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</si>
  <si>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</si>
  <si>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</si>
  <si>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</si>
  <si>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</si>
  <si>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</si>
  <si>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</si>
  <si>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</si>
  <si>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</si>
  <si>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</si>
  <si>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</si>
  <si>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</si>
  <si>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</si>
  <si>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</si>
  <si>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</si>
  <si>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</si>
  <si>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</si>
  <si>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</si>
  <si>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</si>
  <si>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</si>
  <si>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</si>
  <si>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</si>
  <si>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</si>
  <si>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</si>
  <si>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</si>
  <si>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</si>
  <si>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</si>
  <si>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</si>
  <si>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</si>
  <si>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</si>
  <si>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</si>
  <si>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</si>
  <si>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</si>
  <si>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</si>
  <si>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</si>
  <si>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</si>
  <si>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</si>
  <si>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</si>
  <si>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</si>
  <si>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</si>
  <si>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</si>
  <si>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</si>
  <si>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</si>
  <si>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</si>
  <si>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</si>
  <si>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</si>
  <si>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</si>
  <si>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</si>
  <si>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</si>
  <si>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</si>
  <si>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</si>
  <si>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</si>
  <si>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</si>
  <si>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</si>
  <si>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</si>
  <si>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</si>
  <si>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</si>
  <si>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</si>
  <si>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</si>
  <si>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</si>
  <si>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</si>
  <si>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</si>
  <si>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</si>
  <si>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</si>
  <si>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</si>
  <si>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</si>
  <si>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</si>
  <si>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</si>
  <si>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</si>
  <si>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</si>
  <si>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</si>
  <si>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</si>
  <si>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</si>
  <si>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</si>
  <si>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</si>
  <si>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</si>
  <si>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</si>
  <si>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</si>
  <si>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</si>
  <si>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</si>
  <si>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</si>
  <si>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</si>
  <si>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</si>
  <si>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</si>
  <si>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</si>
  <si>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</si>
  <si>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</si>
  <si>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</si>
  <si>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</si>
  <si>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</si>
  <si>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</si>
  <si>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</si>
  <si>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</si>
  <si>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</si>
  <si>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</si>
  <si>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</si>
  <si>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</si>
  <si>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</si>
  <si>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</si>
  <si>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</si>
  <si>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</si>
  <si>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</si>
  <si>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</si>
  <si>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</si>
  <si>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</si>
  <si>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</si>
  <si>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</si>
  <si>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</si>
  <si>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</si>
  <si>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</si>
  <si>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</si>
  <si>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</si>
  <si>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</si>
  <si>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</si>
  <si>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</si>
  <si>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</si>
  <si>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</si>
  <si>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</si>
  <si>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</si>
  <si>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</si>
  <si>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</si>
  <si>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</si>
  <si>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</si>
  <si>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</si>
  <si>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</si>
  <si>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</si>
  <si>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</si>
  <si>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</si>
  <si>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</si>
  <si>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</si>
  <si>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</si>
  <si>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</si>
  <si>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</si>
  <si>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</si>
  <si>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</si>
  <si>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</si>
  <si>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</si>
  <si>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</si>
  <si>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</si>
  <si>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</si>
  <si>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</si>
  <si>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</si>
  <si>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</si>
  <si>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</si>
  <si>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</si>
  <si>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</si>
  <si>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</si>
  <si>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</si>
  <si>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</si>
  <si>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</si>
  <si>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</si>
  <si>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</si>
  <si>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</si>
  <si>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</si>
  <si>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</si>
  <si>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</si>
  <si>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</si>
  <si>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</si>
  <si>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</si>
  <si>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</si>
  <si>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</si>
  <si>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</si>
  <si>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</si>
  <si>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</si>
  <si>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</si>
  <si>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</si>
  <si>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</si>
  <si>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</si>
  <si>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</si>
  <si>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</si>
  <si>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</si>
  <si>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</si>
  <si>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</si>
  <si>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</si>
  <si>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</si>
  <si>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</si>
  <si>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</si>
  <si>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</si>
  <si>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</si>
  <si>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</si>
  <si>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</si>
  <si>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</si>
  <si>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</si>
  <si>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</si>
  <si>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</si>
  <si>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</si>
  <si>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</si>
  <si>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</si>
  <si>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</si>
  <si>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</si>
  <si>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</si>
  <si>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</si>
  <si>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</si>
  <si>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</si>
  <si>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</si>
  <si>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</si>
  <si>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</si>
  <si>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</si>
  <si>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</si>
  <si>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</si>
  <si>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</si>
  <si>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</si>
  <si>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</si>
  <si>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</si>
  <si>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</si>
  <si>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</si>
  <si>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</si>
  <si>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</si>
  <si>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</si>
  <si>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</si>
  <si>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</si>
  <si>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</si>
  <si>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</si>
  <si>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</si>
  <si>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</si>
  <si>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</si>
  <si>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</si>
  <si>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</si>
  <si>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</si>
  <si>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</si>
  <si>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</si>
  <si>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</si>
  <si>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</si>
  <si>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</si>
  <si>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</si>
  <si>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</si>
  <si>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</si>
  <si>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</si>
  <si>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</si>
  <si>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</si>
  <si>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</si>
  <si>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</si>
  <si>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</si>
  <si>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</si>
  <si>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</si>
  <si>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</si>
  <si>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</si>
  <si>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</si>
  <si>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</si>
  <si>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</si>
  <si>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</si>
  <si>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</si>
  <si>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</si>
  <si>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</si>
  <si>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</si>
  <si>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</si>
  <si>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</si>
  <si>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</si>
  <si>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</si>
  <si>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</si>
  <si>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</si>
  <si>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</si>
  <si>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</si>
  <si>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</si>
  <si>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</si>
  <si>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</si>
  <si>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</si>
  <si>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</si>
  <si>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</si>
  <si>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</si>
  <si>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</si>
  <si>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</si>
  <si>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</si>
  <si>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</si>
  <si>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</si>
  <si>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</si>
  <si>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</si>
  <si>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</si>
  <si>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</si>
  <si>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</si>
  <si>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</si>
  <si>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</si>
  <si>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</si>
  <si>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</si>
  <si>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</si>
  <si>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</si>
  <si>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</si>
  <si>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</si>
  <si>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</si>
  <si>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</si>
  <si>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</si>
  <si>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</si>
  <si>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</si>
  <si>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</si>
  <si>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</si>
  <si>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</si>
  <si>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</si>
  <si>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</si>
  <si>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</si>
  <si>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</si>
  <si>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</si>
  <si>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</si>
  <si>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</si>
  <si>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</si>
  <si>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</si>
  <si>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</si>
  <si>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</si>
  <si>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</si>
  <si>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</si>
  <si>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</si>
  <si>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</si>
  <si>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</si>
  <si>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</si>
  <si>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</si>
  <si>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</si>
  <si>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</si>
  <si>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</si>
  <si>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</si>
  <si>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</si>
  <si>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</si>
  <si>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</si>
  <si>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</si>
  <si>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</si>
  <si>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</si>
  <si>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</si>
  <si>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</si>
  <si>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</si>
  <si>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</si>
  <si>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</si>
  <si>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</si>
  <si>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</si>
  <si>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</si>
  <si>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</si>
  <si>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</si>
  <si>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</si>
  <si>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</si>
  <si>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</si>
  <si>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</si>
  <si>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</si>
  <si>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</si>
  <si>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</si>
  <si>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</si>
  <si>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</si>
  <si>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</si>
  <si>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</si>
  <si>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</si>
  <si>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</si>
  <si>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</si>
  <si>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</si>
  <si>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</si>
  <si>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</si>
  <si>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</si>
  <si>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</si>
  <si>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</si>
  <si>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</si>
  <si>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</si>
  <si>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</si>
  <si>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</si>
  <si>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</si>
  <si>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</si>
  <si>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</si>
  <si>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</si>
  <si>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</si>
  <si>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</si>
  <si>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</si>
  <si>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</si>
  <si>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</si>
  <si>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</si>
  <si>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</si>
  <si>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</si>
  <si>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</si>
  <si>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</si>
  <si>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</si>
  <si>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</si>
  <si>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</si>
  <si>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</si>
  <si>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</si>
  <si>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</si>
  <si>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</si>
  <si>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</si>
  <si>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</si>
  <si>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</si>
  <si>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</si>
  <si>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</si>
  <si>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</si>
  <si>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</si>
  <si>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</si>
  <si>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</si>
  <si>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</si>
  <si>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</si>
  <si>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</si>
  <si>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</si>
  <si>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</si>
  <si>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</si>
  <si>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</si>
  <si>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</si>
  <si>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</si>
  <si>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</si>
  <si>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</si>
  <si>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</si>
  <si>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</si>
  <si>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</si>
  <si>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</si>
  <si>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</si>
  <si>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</si>
  <si>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</si>
  <si>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</si>
  <si>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</si>
  <si>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</si>
  <si>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</si>
  <si>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</si>
  <si>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</si>
  <si>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</si>
  <si>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</si>
  <si>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</si>
  <si>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</si>
  <si>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</si>
  <si>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</si>
  <si>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</si>
  <si>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</si>
  <si>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</si>
  <si>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</si>
  <si>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</si>
  <si>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</si>
  <si>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</si>
  <si>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</si>
  <si>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</si>
  <si>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</si>
  <si>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</si>
  <si>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</si>
  <si>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</si>
  <si>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</si>
  <si>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</si>
  <si>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</si>
  <si>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</si>
  <si>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</si>
  <si>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</si>
  <si>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</si>
  <si>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</si>
  <si>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</si>
  <si>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</si>
  <si>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</si>
  <si>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</si>
  <si>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</si>
  <si>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</si>
  <si>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</si>
  <si>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</si>
  <si>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</si>
  <si>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</si>
  <si>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</si>
  <si>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</si>
  <si>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</si>
  <si>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</si>
  <si>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</si>
  <si>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</si>
  <si>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</si>
  <si>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</si>
  <si>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</si>
  <si>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</si>
  <si>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</si>
  <si>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</si>
  <si>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</si>
  <si>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</si>
  <si>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</si>
  <si>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</si>
  <si>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</si>
  <si>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</si>
  <si>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</si>
  <si>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</si>
  <si>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</si>
  <si>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</si>
  <si>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</si>
  <si>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</si>
  <si>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</si>
  <si>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</si>
  <si>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</si>
  <si>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</si>
  <si>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</si>
  <si>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</si>
  <si>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</si>
  <si>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</si>
  <si>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</si>
  <si>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</si>
  <si>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</si>
  <si>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</si>
  <si>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</si>
  <si>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</si>
  <si>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</si>
  <si>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</si>
  <si>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</si>
  <si>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RVD</t>
  </si>
  <si>
    <t>TGR-RVD</t>
  </si>
  <si>
    <t>TGRRVD</t>
  </si>
  <si>
    <t xml:space="preserve">Retirar 7 vgs e deslocar pro FMT </t>
  </si>
  <si>
    <t>TVI-TGR</t>
  </si>
  <si>
    <t>TVITGR</t>
  </si>
  <si>
    <t>Wesley</t>
  </si>
  <si>
    <t>Circular de ZDK para ZJU</t>
  </si>
  <si>
    <t>Hebert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</si>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</sst>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W50" activePane="topRight" state="frozen"/>
      <selection pane="topRight" activeCell="AC74" sqref="AC7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>
        <f>IF(D45="","*",IFERROR(IF(ISODD(COUNT(AS45:AX47)),"ERRO",SUM((AT45-AS45),(AV45-AU45),(AX45-AW45))),"ERRO"))</f>
        <v>0</v>
      </c>
      <c r="AZ45" s="11"/>
      <c r="BA45" s="60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1376</v>
      </c>
      <c r="J46" s="151">
        <v>98</v>
      </c>
      <c r="K46" s="151">
        <v>502</v>
      </c>
      <c r="L46" s="71" t="s">
        <v>11</v>
      </c>
      <c r="M46" s="149" t="s">
        <v>1377</v>
      </c>
      <c r="N46" s="149" t="s">
        <v>1378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1379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1380</v>
      </c>
      <c r="N58" s="149" t="s">
        <v>1381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1382</v>
      </c>
      <c r="W60" s="135" t="s">
        <v>1383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IF(D60="","*",IFERROR(IF(ISODD(COUNT(AS60:AX62)),"ERRO",SUM((AT60-AS60),(AV60-AU60),(AX60-AW60))),"ERRO"))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135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/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1275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/>
      <c r="Z67" s="129"/>
      <c r="AA67" s="71" t="s">
        <v>1345</v>
      </c>
      <c r="AB67" s="59" t="s">
        <v>996</v>
      </c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752RVD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>
      <c r="A69" s="44" t="str">
        <f t="shared" si="7"/>
        <v/>
      </c>
      <c r="B69" s="133"/>
      <c r="C69" s="7" t="str">
        <f>IF(BS_CONTROLE[[#This Row],[DATA]]="","",WEEKNUM(BS_CONTROLE[[#This Row],[DATA]]))</f>
        <v/>
      </c>
      <c r="D69" s="45"/>
      <c r="E69" s="185">
        <v>69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Aderente</v>
      </c>
      <c r="BR69" s="15" t="str">
        <f t="shared" si="9"/>
        <v>*</v>
      </c>
      <c r="BS69" s="15" t="str">
        <f t="shared" si="10"/>
        <v>*</v>
      </c>
      <c r="BT69" s="157" t="str">
        <f t="shared" si="11"/>
        <v/>
      </c>
    </row>
    <row r="70" spans="1:72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 t="s">
        <v>1004</v>
      </c>
      <c r="Y70" s="129"/>
      <c r="Z70" s="129"/>
      <c r="AA70" s="71" t="s">
        <v>11</v>
      </c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193</v>
      </c>
      <c r="G72" s="8" t="str">
        <f>IF(D72="","*",VLOOKUP(F72,BS_ATIVIDADE[#All],3,FALSE))</f>
        <v>SOLDA</v>
      </c>
      <c r="H72" s="14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2" s="135" t="s">
        <v>11</v>
      </c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>
        <v>0.375</v>
      </c>
      <c r="P72" s="135">
        <v>0.125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 t="s">
        <v>1384</v>
      </c>
      <c r="W72" s="135" t="s">
        <v>1314</v>
      </c>
      <c r="X72" s="152" t="s">
        <v>1004</v>
      </c>
      <c r="Y72" s="129"/>
      <c r="Z72" s="129"/>
      <c r="AA72" s="71" t="s">
        <v>11</v>
      </c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277TCS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Hebert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>W5046059</v>
      </c>
      <c r="B74" s="133">
        <v>46059</v>
      </c>
      <c r="C74" s="7">
        <f>IF(BS_CONTROLE[[#This Row],[DATA]]="","",WEEKNUM(BS_CONTROLE[[#This Row],[DATA]]))</f>
        <v>6</v>
      </c>
      <c r="D74" s="45" t="s">
        <v>240</v>
      </c>
      <c r="E74" s="185">
        <v>74</v>
      </c>
      <c r="F74" s="134" t="s">
        <v>148</v>
      </c>
      <c r="G74" s="8" t="str">
        <f>IF(D74="","*",VLOOKUP(F74,BS_ATIVIDADE[#All],3,FALSE))</f>
        <v>MODERNIZAÇÃO</v>
      </c>
      <c r="H74" s="149" t="s">
        <v>474</v>
      </c>
      <c r="I74" s="135" t="s">
        <v>474</v>
      </c>
      <c r="J74" s="151">
        <v>74</v>
      </c>
      <c r="K74" s="151">
        <v>244.9</v>
      </c>
      <c r="L74" s="71">
        <v>244.2</v>
      </c>
      <c r="M74" s="149" t="s">
        <v>459</v>
      </c>
      <c r="N74" s="149">
        <v>239251</v>
      </c>
      <c r="O74" s="135">
        <v>0.35416666666666669</v>
      </c>
      <c r="P74" s="135">
        <v>0.125</v>
      </c>
      <c r="Q74" s="71">
        <v>1000</v>
      </c>
      <c r="R74" s="9" t="s">
        <v>51</v>
      </c>
      <c r="S74" s="180" t="s">
        <v>369</v>
      </c>
      <c r="T74" s="180" t="s">
        <v>373</v>
      </c>
      <c r="U74" s="199" t="s">
        <v>372</v>
      </c>
      <c r="V74" s="143" t="s">
        <v>1357</v>
      </c>
      <c r="W74" s="135" t="s">
        <v>1327</v>
      </c>
      <c r="X74" s="152" t="s">
        <v>1004</v>
      </c>
      <c r="Y74" s="129"/>
      <c r="Z74" s="129"/>
      <c r="AA74" s="71" t="s">
        <v>1358</v>
      </c>
      <c r="AB74" s="59" t="s">
        <v>996</v>
      </c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MODERNIZAÇÃO - RECOLHIMENTO DE DORMENTE</v>
      </c>
      <c r="AJ74" s="8" t="str">
        <f>IF(D74="","*",VLOOKUP(AI74,BS_ATIVIDADE[#Data],3,FALSE))</f>
        <v>MODERNIZAÇÃO</v>
      </c>
      <c r="AK74" s="175" t="str">
        <f>IF(BS_CONTROLE[[#This Row],[Local - Partida]]=0, "-", BS_CONTROLE[[#This Row],[Local - Partida]])</f>
        <v>TCS2</v>
      </c>
      <c r="AL74" s="175" t="str">
        <f>IF(BS_CONTROLE[[#This Row],[Local - Encerramento]]=0, "-", BS_CONTROLE[[#This Row],[Local - Encerramento]])</f>
        <v>TCS2</v>
      </c>
      <c r="AM74" s="175" t="str">
        <f>IF(BS_CONTROLE[[#This Row],[Entre - Estações]]=0, "-", BS_CONTROLE[[#This Row],[Entre - Estações]])</f>
        <v>TVI-TJA</v>
      </c>
      <c r="AN74" s="175">
        <f>IF(BS_CONTROLE[[#This Row],[SB]]=0, "-", BS_CONTROLE[[#This Row],[SB]])</f>
        <v>239251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244.9</v>
      </c>
      <c r="AQ74" s="177">
        <f>IF(BS_CONTROLE[[#This Row],[KM - Fim]]=0, "-", BS_CONTROLE[[#This Row],[KM - Fim]])</f>
        <v>244.2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DORMENTES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BASE_MAPA!$B$2:$B$420, BASE_MAPA!$G$2:$G$420), "ERRO")</f>
        <v>MARCO INICIAL - ALTO ARAGUAIA</v>
      </c>
      <c r="BF74" s="178" t="str">
        <f>IF(BS_CONTROLE[[#This Row],[Responsavel pelo boletim]]=0, "-", BS_CONTROLE[[#This Row],[Responsavel pelo boletim]])</f>
        <v>Augusto/ Efraim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76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79" operator="equal">
      <formula>"ERRO"</formula>
    </cfRule>
  </conditionalFormatting>
  <conditionalFormatting sqref="X4 Y1:Z5 Y8:Z795">
    <cfRule type="cellIs" dxfId="123" priority="18468" operator="equal">
      <formula>"OPORTUNIDADE"</formula>
    </cfRule>
  </conditionalFormatting>
  <conditionalFormatting sqref="AZ6:AZ795">
    <cfRule type="expression" dxfId="122" priority="18463">
      <formula>$BU6=1</formula>
    </cfRule>
  </conditionalFormatting>
  <conditionalFormatting sqref="BQ6:BQ795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795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795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58:Y1048576">
    <cfRule type="cellIs" dxfId="111" priority="18285" operator="equal">
      <formula>"OPORTUNIDADE"</formula>
    </cfRule>
  </conditionalFormatting>
  <conditionalFormatting sqref="Y1047858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2">
      <iconSet showValue="0">
        <cfvo type="percent" val="0"/>
        <cfvo type="num" val="1"/>
        <cfvo type="num" val="1" gte="0"/>
      </iconSet>
    </cfRule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J6:BJ795 BK8 BK17 BK22:BK23 BK33 BK35 BK38:BK40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795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18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1385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1386</v>
      </c>
      <c r="E3" s="186" t="s">
        <v>1387</v>
      </c>
      <c r="F3" s="186" t="s">
        <v>1388</v>
      </c>
      <c r="G3" s="186" t="s">
        <v>1389</v>
      </c>
      <c r="H3" s="186" t="s">
        <v>1390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1391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1392</v>
      </c>
      <c r="D12" s="187">
        <v>9049</v>
      </c>
      <c r="E12" s="188">
        <v>46044</v>
      </c>
      <c r="F12" s="190" t="s">
        <v>1393</v>
      </c>
      <c r="G12" s="187" t="s">
        <v>1394</v>
      </c>
      <c r="H12" s="187"/>
    </row>
    <row r="13" spans="3:8">
      <c r="C13" s="187" t="s">
        <v>1392</v>
      </c>
      <c r="D13" s="187">
        <v>9044</v>
      </c>
      <c r="E13" s="188">
        <v>46044</v>
      </c>
      <c r="F13" s="190" t="s">
        <v>1395</v>
      </c>
      <c r="G13" s="187" t="s">
        <v>1396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P1" workbookViewId="0">
      <selection sqref="A1:T4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1397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1398</v>
      </c>
      <c r="B2" s="91" t="s">
        <v>1399</v>
      </c>
      <c r="C2" s="91" t="s">
        <v>7</v>
      </c>
      <c r="D2" s="92" t="s">
        <v>1210</v>
      </c>
      <c r="E2" s="92" t="s">
        <v>365</v>
      </c>
      <c r="F2" s="92" t="s">
        <v>1400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1401</v>
      </c>
      <c r="T2" s="94" t="s">
        <v>1213</v>
      </c>
      <c r="U2" s="90">
        <f ca="1">TODAY()-1</f>
        <v>46057</v>
      </c>
      <c r="V2" s="90">
        <f ca="1">U2-1</f>
        <v>46056</v>
      </c>
      <c r="W2" s="90">
        <f ca="1">V2-1</f>
        <v>46055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1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>
        <f ca="1">_xlfn.XLOOKUP(G8&amp;$V$2,BS_CONTROLE[CHAVE],BS_CONTROLE[Quantidade_11],"-")</f>
        <v>1</v>
      </c>
      <c r="W8" s="98">
        <f ca="1">_xlfn.XLOOKUP(G8&amp;$W$2,BS_CONTROLE[CHAVE],BS_CONTROLE[Quantidade_11],"-")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1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2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8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1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2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135</v>
      </c>
      <c r="V21" s="98">
        <f ca="1">_xlfn.XLOOKUP(G21&amp;$V$2,BS_CONTROLE[CHAVE],BS_CONTROLE[Quantidade_11],"-")</f>
        <v>0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>
        <f ca="1">_xlfn.XLOOKUP(G23&amp;$V$2,BS_CONTROLE[CHAVE],BS_CONTROLE[Quantidade_11],"-")</f>
        <v>13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>
        <f ca="1">_xlfn.XLOOKUP(G24&amp;$V$2,BS_CONTROLE[CHAVE],BS_CONTROLE[Quantidade_11],"-")</f>
        <v>1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 t="str">
        <f ca="1">_xlfn.XLOOKUP(G27&amp;$U$2,BS_CONTROLE[CHAVE],BS_CONTROLE[Quantidade_11],"-")</f>
        <v>-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1</v>
      </c>
      <c r="V35" s="98">
        <f ca="1">_xlfn.XLOOKUP(G35&amp;$V$2,BS_CONTROLE[CHAVE],BS_CONTROLE[Quantidade_11],"-")</f>
        <v>0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2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135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280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>
        <f ca="1">_xlfn.XLOOKUP(G42&amp;$U$2,BS_CONTROLE[CHAVE],BS_CONTROLE[Quantidade_11],"-")</f>
        <v>8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>
        <f ca="1">_xlfn.XLOOKUP(G43&amp;$U$2,BS_CONTROLE[CHAVE],BS_CONTROLE[Quantidade_11],"-")</f>
        <v>1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>
        <f ca="1">_xlfn.XLOOKUP(G44&amp;$V$2,BS_CONTROLE[CHAVE],BS_CONTROLE[Quantidade_11],"-")</f>
        <v>1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0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1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2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135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280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1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IF(FN_MC!Y64="","*",FN_MC!Y64)</f>
        <v>*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 t="str">
        <f ca="1">_xlfn.XLOOKUP(G68&amp;$U$2,BS_CONTROLE[CHAVE],BS_CONTROLE[Quantidade_11],"-")</f>
        <v>-</v>
      </c>
      <c r="V68" s="98">
        <f ca="1">_xlfn.XLOOKUP(G68&amp;$V$2,BS_CONTROLE[CHAVE],BS_CONTROLE[Quantidade_11],"-")</f>
        <v>0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IF(FN_MC!Y67="","*",FN_MC!Y67)</f>
        <v>*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752RVD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1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IF(FN_MC!Y69="","*",FN_MC!Y69)</f>
        <v>*</v>
      </c>
      <c r="B73" s="95" t="str">
        <f>IF(FN_MC!X69="","*",FN_MC!X69)</f>
        <v>*</v>
      </c>
      <c r="C73" s="95" t="str">
        <f>IF(FN_MC!Z69="","*",FN_MC!Z69)</f>
        <v>*</v>
      </c>
      <c r="D73" s="96" t="str">
        <f>IF(FN_MC!S69="","*",FN_MC!S69)</f>
        <v>-</v>
      </c>
      <c r="E73" s="96" t="str">
        <f>IF(FN_MC!T69="","*",FN_MC!T69)</f>
        <v>-</v>
      </c>
      <c r="F73" s="96" t="str">
        <f>IF(FN_MC!B69="","*",FN_MC!B69)</f>
        <v>*</v>
      </c>
      <c r="G73" s="96" t="str">
        <f>IF(FN_MC!D69="","*",FN_MC!D69)</f>
        <v>*</v>
      </c>
      <c r="H73" s="96" t="str">
        <f>IF(FN_MC!F69="","*",FN_MC!F69)</f>
        <v>*</v>
      </c>
      <c r="I73" s="96" t="str">
        <f>IF(FN_MC!H69="","*",FN_MC!H69)</f>
        <v>*</v>
      </c>
      <c r="J73" s="96" t="str">
        <f>IF(FN_MC!I69="","*",FN_MC!I69)</f>
        <v>*</v>
      </c>
      <c r="K73" s="96" t="str">
        <f>IF(FN_MC!M69="","*",FN_MC!M69)</f>
        <v>-</v>
      </c>
      <c r="L73" s="196" t="str">
        <f>IF(FN_MC!N69="","*",FN_MC!N69)</f>
        <v>-</v>
      </c>
      <c r="M73" s="97" t="str">
        <f>IF(FN_MC!J69="","*",FN_MC!J69)</f>
        <v>*</v>
      </c>
      <c r="N73" s="183" t="str">
        <f>IF(FN_MC!K69="","*",FN_MC!K69)</f>
        <v>*</v>
      </c>
      <c r="O73" s="183" t="str">
        <f>IF(FN_MC!L69="","*",FN_MC!L69)</f>
        <v>-</v>
      </c>
      <c r="P73" s="107" t="str">
        <f>IF(FN_MC!O69="","*",FN_MC!O69)</f>
        <v>*</v>
      </c>
      <c r="Q73" s="107" t="str">
        <f>IF(FN_MC!P69="","*",FN_MC!P69)</f>
        <v>*</v>
      </c>
      <c r="R73" s="96" t="str">
        <f>IF(FN_MC!Q69="","*",CONCATENATE(FN_MC!Q69," ",FN_MC!R69))</f>
        <v>*</v>
      </c>
      <c r="S73" s="96" t="str">
        <f>IF(FN_MC!V69="","*",FN_MC!V69)</f>
        <v>*</v>
      </c>
      <c r="T73" s="96" t="str">
        <f>IF(FN_MC!W69="","*",FN_MC!W69)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IF(FN_MC!Y70="","*",FN_MC!Y70)</f>
        <v>*</v>
      </c>
      <c r="B74" s="95" t="str">
        <f>IF(FN_MC!X70="","*",FN_MC!X70)</f>
        <v>Oportunidade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499TGR1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1</v>
      </c>
      <c r="V74" s="98">
        <f ca="1">_xlfn.XLOOKUP(G74&amp;$V$2,BS_CONTROLE[CHAVE],BS_CONTROLE[Quantidade_11],"-")</f>
        <v>0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IF(FN_MC!Y72="","*",FN_MC!Y72)</f>
        <v>*</v>
      </c>
      <c r="B76" s="95" t="str">
        <f>IF(FN_MC!X72="","*",FN_MC!X72)</f>
        <v>Oportunidade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PDM - SOLDA</v>
      </c>
      <c r="I76" s="96" t="str">
        <f>IF(FN_MC!H72="","*",FN_MC!H72)</f>
        <v>277TCS</v>
      </c>
      <c r="J76" s="96" t="str">
        <f>IF(FN_MC!I72="","*",FN_MC!I72)</f>
        <v>-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>
        <f>IF(FN_MC!O72="","*",FN_MC!O72)</f>
        <v>0.375</v>
      </c>
      <c r="Q76" s="107">
        <f>IF(FN_MC!P72="","*",FN_MC!P72)</f>
        <v>0.125</v>
      </c>
      <c r="R76" s="96" t="str">
        <f>IF(FN_MC!Q72="","*",CONCATENATE(FN_MC!Q72," ",FN_MC!R72))</f>
        <v>2 Nº DE SOLDA</v>
      </c>
      <c r="S76" s="96" t="str">
        <f>IF(FN_MC!V72="","*",FN_MC!V72)</f>
        <v>Hebert</v>
      </c>
      <c r="T76" s="96" t="str">
        <f>IF(FN_MC!W72="","*",FN_MC!W72)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IF(FN_MC!Y74="","*",FN_MC!Y74)</f>
        <v>*</v>
      </c>
      <c r="B78" s="95" t="str">
        <f>IF(FN_MC!X74="","*",FN_MC!X74)</f>
        <v>Oportunidade</v>
      </c>
      <c r="C78" s="95" t="str">
        <f>IF(FN_MC!Z74="","*",FN_MC!Z74)</f>
        <v>*</v>
      </c>
      <c r="D78" s="96" t="str">
        <f>IF(FN_MC!S74="","*",FN_MC!S74)</f>
        <v>FERRONORTE</v>
      </c>
      <c r="E78" s="96" t="str">
        <f>IF(FN_MC!T74="","*",FN_MC!T74)</f>
        <v>TMI-TCS</v>
      </c>
      <c r="F78" s="96">
        <f>IF(FN_MC!B74="","*",FN_MC!B74)</f>
        <v>46059</v>
      </c>
      <c r="G78" s="96" t="str">
        <f>IF(FN_MC!D74="","*",FN_MC!D74)</f>
        <v>W50</v>
      </c>
      <c r="H78" s="96" t="str">
        <f>IF(FN_MC!F74="","*",FN_MC!F74)</f>
        <v>MODERNIZAÇÃO - RECOLHIMENTO DE DORMENTE</v>
      </c>
      <c r="I78" s="96" t="str">
        <f>IF(FN_MC!H74="","*",FN_MC!H74)</f>
        <v>TCS2</v>
      </c>
      <c r="J78" s="96" t="str">
        <f>IF(FN_MC!I74="","*",FN_MC!I74)</f>
        <v>TCS2</v>
      </c>
      <c r="K78" s="96" t="str">
        <f>IF(FN_MC!M74="","*",FN_MC!M74)</f>
        <v>TVI-TJA</v>
      </c>
      <c r="L78" s="196">
        <f>IF(FN_MC!N74="","*",FN_MC!N74)</f>
        <v>239251</v>
      </c>
      <c r="M78" s="97">
        <f>IF(FN_MC!J74="","*",FN_MC!J74)</f>
        <v>74</v>
      </c>
      <c r="N78" s="183">
        <f>IF(FN_MC!K74="","*",FN_MC!K74)</f>
        <v>244.9</v>
      </c>
      <c r="O78" s="183">
        <f>IF(FN_MC!L74="","*",FN_MC!L74)</f>
        <v>244.2</v>
      </c>
      <c r="P78" s="107">
        <f>IF(FN_MC!O74="","*",FN_MC!O74)</f>
        <v>0.35416666666666669</v>
      </c>
      <c r="Q78" s="107">
        <f>IF(FN_MC!P74="","*",FN_MC!P74)</f>
        <v>0.125</v>
      </c>
      <c r="R78" s="96" t="str">
        <f>IF(FN_MC!Q74="","*",CONCATENATE(FN_MC!Q74," ",FN_MC!R74))</f>
        <v>1000 Nº DE DORMENTES</v>
      </c>
      <c r="S78" s="96" t="str">
        <f>IF(FN_MC!V74="","*",FN_MC!V74)</f>
        <v>Augusto/ Efraim</v>
      </c>
      <c r="T78" s="96" t="str">
        <f>IF(FN_MC!W74="","*",FN_MC!W74)</f>
        <v>Recolhimento de dormentes</v>
      </c>
      <c r="U78" s="98">
        <f ca="1">_xlfn.XLOOKUP(G78&amp;$U$2,BS_CONTROLE[CHAVE],BS_CONTROLE[Quantidade_11],"-")</f>
        <v>135</v>
      </c>
      <c r="V78" s="98">
        <f ca="1">_xlfn.XLOOKUP(G78&amp;$V$2,BS_CONTROLE[CHAVE],BS_CONTROLE[Quantidade_11],"-")</f>
        <v>0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IF(FN_MC!Y76="","*",FN_MC!Y76)</f>
        <v>*</v>
      </c>
      <c r="B80" s="95" t="str">
        <f>IF(FN_MC!X76="","*",FN_MC!X76)</f>
        <v>*</v>
      </c>
      <c r="C80" s="95" t="str">
        <f>IF(FN_MC!Z76="","*",FN_MC!Z76)</f>
        <v>*</v>
      </c>
      <c r="D80" s="96" t="str">
        <f>IF(FN_MC!S76="","*",FN_MC!S76)</f>
        <v>-</v>
      </c>
      <c r="E80" s="96" t="str">
        <f>IF(FN_MC!T76="","*",FN_MC!T76)</f>
        <v>-</v>
      </c>
      <c r="F80" s="96" t="str">
        <f>IF(FN_MC!B76="","*",FN_MC!B76)</f>
        <v>*</v>
      </c>
      <c r="G80" s="96" t="str">
        <f>IF(FN_MC!D76="","*",FN_MC!D76)</f>
        <v>*</v>
      </c>
      <c r="H80" s="96" t="str">
        <f>IF(FN_MC!F76="","*",FN_MC!F76)</f>
        <v>*</v>
      </c>
      <c r="I80" s="96" t="str">
        <f>IF(FN_MC!H76="","*",FN_MC!H76)</f>
        <v>*</v>
      </c>
      <c r="J80" s="96" t="str">
        <f>IF(FN_MC!I76="","*",FN_MC!I76)</f>
        <v>*</v>
      </c>
      <c r="K80" s="96" t="str">
        <f>IF(FN_MC!M76="","*",FN_MC!M76)</f>
        <v>-</v>
      </c>
      <c r="L80" s="196" t="str">
        <f>IF(FN_MC!N76="","*",FN_MC!N76)</f>
        <v>-</v>
      </c>
      <c r="M80" s="97" t="str">
        <f>IF(FN_MC!J76="","*",FN_MC!J76)</f>
        <v>*</v>
      </c>
      <c r="N80" s="183" t="str">
        <f>IF(FN_MC!K76="","*",FN_MC!K76)</f>
        <v>*</v>
      </c>
      <c r="O80" s="183" t="str">
        <f>IF(FN_MC!L76="","*",FN_MC!L76)</f>
        <v>-</v>
      </c>
      <c r="P80" s="107" t="str">
        <f>IF(FN_MC!O76="","*",FN_MC!O76)</f>
        <v>*</v>
      </c>
      <c r="Q80" s="107" t="str">
        <f>IF(FN_MC!P76="","*",FN_MC!P76)</f>
        <v>*</v>
      </c>
      <c r="R80" s="96" t="str">
        <f>IF(FN_MC!Q76="","*",CONCATENATE(FN_MC!Q76," ",FN_MC!R76))</f>
        <v>*</v>
      </c>
      <c r="S80" s="96" t="str">
        <f>IF(FN_MC!V76="","*",FN_MC!V76)</f>
        <v>*</v>
      </c>
      <c r="T80" s="96" t="str">
        <f>IF(FN_MC!W76="","*",FN_MC!W76)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5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1402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1403</v>
      </c>
      <c r="C4" s="191" t="s">
        <v>1404</v>
      </c>
      <c r="D4" s="191" t="s">
        <v>1405</v>
      </c>
      <c r="E4" s="191" t="s">
        <v>1406</v>
      </c>
      <c r="F4" s="191" t="s">
        <v>365</v>
      </c>
      <c r="G4" s="191" t="s">
        <v>1407</v>
      </c>
    </row>
    <row r="5" spans="2:7">
      <c r="B5" s="192" t="s">
        <v>1408</v>
      </c>
      <c r="C5" s="192">
        <v>309525</v>
      </c>
      <c r="D5" s="192" t="s">
        <v>1409</v>
      </c>
      <c r="E5" s="192" t="s">
        <v>249</v>
      </c>
      <c r="F5" s="192" t="s">
        <v>1410</v>
      </c>
      <c r="G5" s="193">
        <v>46296</v>
      </c>
    </row>
    <row r="6" spans="2:7">
      <c r="B6" s="192" t="s">
        <v>1411</v>
      </c>
      <c r="C6" s="192">
        <v>257410</v>
      </c>
      <c r="D6" s="192" t="s">
        <v>1412</v>
      </c>
      <c r="E6" s="192" t="s">
        <v>249</v>
      </c>
      <c r="F6" s="192" t="s">
        <v>1410</v>
      </c>
      <c r="G6" s="193"/>
    </row>
    <row r="7" spans="2:7">
      <c r="B7" s="192" t="s">
        <v>1413</v>
      </c>
      <c r="C7" s="192">
        <v>256875</v>
      </c>
      <c r="D7" s="192" t="s">
        <v>1414</v>
      </c>
      <c r="E7" s="192" t="s">
        <v>249</v>
      </c>
      <c r="F7" s="192" t="s">
        <v>1410</v>
      </c>
      <c r="G7" s="193">
        <v>46296</v>
      </c>
    </row>
    <row r="8" spans="2:7">
      <c r="B8" s="192" t="s">
        <v>1415</v>
      </c>
      <c r="C8" s="192">
        <v>257278</v>
      </c>
      <c r="D8" s="192" t="s">
        <v>1416</v>
      </c>
      <c r="E8" s="192" t="s">
        <v>240</v>
      </c>
      <c r="F8" s="192" t="s">
        <v>1417</v>
      </c>
      <c r="G8" s="193">
        <v>46235</v>
      </c>
    </row>
    <row r="9" spans="2:7">
      <c r="B9" s="192" t="s">
        <v>1418</v>
      </c>
      <c r="C9" s="192">
        <v>261794</v>
      </c>
      <c r="D9" s="192" t="s">
        <v>1419</v>
      </c>
      <c r="E9" s="192" t="s">
        <v>240</v>
      </c>
      <c r="F9" s="192" t="s">
        <v>1417</v>
      </c>
      <c r="G9" s="193">
        <v>46082</v>
      </c>
    </row>
    <row r="10" spans="2:7">
      <c r="B10" s="192" t="s">
        <v>1420</v>
      </c>
      <c r="C10" s="192">
        <v>257033</v>
      </c>
      <c r="D10" s="192" t="s">
        <v>1421</v>
      </c>
      <c r="E10" s="192" t="s">
        <v>240</v>
      </c>
      <c r="F10" s="192" t="s">
        <v>479</v>
      </c>
      <c r="G10" s="192" t="s">
        <v>1422</v>
      </c>
    </row>
    <row r="11" spans="2:7">
      <c r="B11" s="192" t="s">
        <v>1423</v>
      </c>
      <c r="C11" s="192">
        <v>396578</v>
      </c>
      <c r="D11" s="192" t="s">
        <v>1424</v>
      </c>
      <c r="E11" s="192" t="s">
        <v>240</v>
      </c>
      <c r="F11" s="192" t="s">
        <v>479</v>
      </c>
      <c r="G11" s="192" t="s">
        <v>1422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1425</v>
      </c>
      <c r="C2" s="83" t="s">
        <v>1195</v>
      </c>
      <c r="D2" s="83" t="s">
        <v>1197</v>
      </c>
      <c r="E2" s="83" t="s">
        <v>1426</v>
      </c>
      <c r="F2" s="83" t="s">
        <v>1427</v>
      </c>
      <c r="G2" s="83" t="s">
        <v>1428</v>
      </c>
      <c r="H2" s="83" t="s">
        <v>1429</v>
      </c>
      <c r="I2" s="83" t="s">
        <v>1430</v>
      </c>
      <c r="J2" s="83" t="s">
        <v>1431</v>
      </c>
      <c r="K2" s="109" t="s">
        <v>1432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*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*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752RVD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FIXO</v>
      </c>
      <c r="I69" s="101" t="str">
        <f>IF(FN_MC!AC67="","*",FN_MC!AC67)</f>
        <v>*</v>
      </c>
      <c r="J69" s="102" t="str">
        <f>IF(FN_MC!AA67="","*",FN_MC!AA67)</f>
        <v>2 (Kleyton e Tiago)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*</v>
      </c>
      <c r="C71" s="101" t="str">
        <f>IF(FN_MC!B69="","*",FN_MC!B69)</f>
        <v>*</v>
      </c>
      <c r="D71" s="101" t="str">
        <f>IF(FN_MC!D69="","*",FN_MC!D69)</f>
        <v>*</v>
      </c>
      <c r="E71" s="101" t="str">
        <f>IF(FN_MC!H69="","*",FN_MC!H69)</f>
        <v>*</v>
      </c>
      <c r="F71" s="114" t="str">
        <f>IF(FN_MC!M69="","*",FN_MC!M69)</f>
        <v>-</v>
      </c>
      <c r="G71" s="101" t="str">
        <f>IF(FN_MC!I69="","*",FN_MC!I69)</f>
        <v>*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*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-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*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277TCS</v>
      </c>
      <c r="F74" s="114" t="str">
        <f>IF(FN_MC!M72="","*",FN_MC!M72)</f>
        <v>TJA-TCS</v>
      </c>
      <c r="G74" s="101" t="str">
        <f>IF(FN_MC!I72="","*",FN_MC!I72)</f>
        <v>-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-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*</v>
      </c>
      <c r="C76" s="101">
        <f>IF(FN_MC!B74="","*",FN_MC!B74)</f>
        <v>46059</v>
      </c>
      <c r="D76" s="101" t="str">
        <f>IF(FN_MC!D74="","*",FN_MC!D74)</f>
        <v>W50</v>
      </c>
      <c r="E76" s="101" t="str">
        <f>IF(FN_MC!H74="","*",FN_MC!H74)</f>
        <v>TCS2</v>
      </c>
      <c r="F76" s="114" t="str">
        <f>IF(FN_MC!M74="","*",FN_MC!M74)</f>
        <v>TVI-TJA</v>
      </c>
      <c r="G76" s="101" t="str">
        <f>IF(FN_MC!I74="","*",FN_MC!I74)</f>
        <v>TCS2</v>
      </c>
      <c r="H76" s="101" t="str">
        <f>IF(FN_MC!AB74="","*",FN_MC!AB74)</f>
        <v>FIXO</v>
      </c>
      <c r="I76" s="101" t="str">
        <f>IF(FN_MC!AC74="","*",FN_MC!AC74)</f>
        <v>*</v>
      </c>
      <c r="J76" s="102" t="str">
        <f>IF(FN_MC!AA74="","*",FN_MC!AA74)</f>
        <v>2 (Eder e Maicon)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*</v>
      </c>
      <c r="C78" s="101" t="str">
        <f>IF(FN_MC!B76="","*",FN_MC!B76)</f>
        <v>*</v>
      </c>
      <c r="D78" s="101" t="str">
        <f>IF(FN_MC!D76="","*",FN_MC!D76)</f>
        <v>*</v>
      </c>
      <c r="E78" s="101" t="str">
        <f>IF(FN_MC!H76="","*",FN_MC!H76)</f>
        <v>*</v>
      </c>
      <c r="F78" s="114" t="str">
        <f>IF(FN_MC!M76="","*",FN_MC!M76)</f>
        <v>-</v>
      </c>
      <c r="G78" s="101" t="str">
        <f>IF(FN_MC!I76="","*",FN_MC!I76)</f>
        <v>*</v>
      </c>
      <c r="H78" s="101" t="str">
        <f>IF(FN_MC!AB76="","*",FN_MC!AB76)</f>
        <v>*</v>
      </c>
      <c r="I78" s="101" t="str">
        <f>IF(FN_MC!AC76="","*",FN_MC!AC76)</f>
        <v>*</v>
      </c>
      <c r="J78" s="102" t="str">
        <f>IF(FN_MC!AA76="","*",FN_MC!AA76)</f>
        <v>*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1433</v>
      </c>
      <c r="D5" s="265"/>
      <c r="E5" s="265"/>
      <c r="F5" s="265"/>
      <c r="G5" s="265"/>
      <c r="H5" s="265"/>
      <c r="I5" s="265"/>
      <c r="J5" s="266"/>
      <c r="K5" s="267" t="s">
        <v>1434</v>
      </c>
      <c r="L5" s="268"/>
      <c r="M5" s="268"/>
      <c r="N5" s="268"/>
      <c r="O5" s="269" t="s">
        <v>1435</v>
      </c>
      <c r="P5" s="270"/>
      <c r="Q5" s="271"/>
    </row>
    <row r="6" spans="1:17" s="81" customFormat="1" ht="15.75" customHeight="1">
      <c r="A6" s="75" t="s">
        <v>1400</v>
      </c>
      <c r="B6" s="82" t="s">
        <v>1399</v>
      </c>
      <c r="C6" s="83" t="s">
        <v>1210</v>
      </c>
      <c r="D6" s="84" t="s">
        <v>1211</v>
      </c>
      <c r="E6" s="83" t="s">
        <v>1436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1437</v>
      </c>
      <c r="M6" s="116" t="s">
        <v>29</v>
      </c>
      <c r="N6" s="117" t="s">
        <v>1205</v>
      </c>
      <c r="O6" s="165" t="s">
        <v>1248</v>
      </c>
      <c r="P6" s="128"/>
      <c r="Q6" s="139" t="s">
        <v>1438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*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0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*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0</v>
      </c>
      <c r="P53" s="78"/>
      <c r="Q53" s="120" t="str">
        <f>IF($A$2=1,IF(FN_MC!BJ47="","*",FN_MC!BJ47),IF(FN_MC!BK47="","*",FN_MC!BK47))</f>
        <v>*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*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0</v>
      </c>
      <c r="P64" s="78"/>
      <c r="Q64" s="120" t="str">
        <f>IF($A$2=1,IF(FN_MC!BJ58="","*",FN_MC!BJ58),IF(FN_MC!BK58="","*",FN_MC!BK58))</f>
        <v>*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752RVD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752RVD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 t="str">
        <f>IF(FN_MC!B69="","*",FN_MC!B69)</f>
        <v>*</v>
      </c>
      <c r="B75" s="86" t="str">
        <f>IF(FN_MC!X69="","*",FN_MC!X69)</f>
        <v>*</v>
      </c>
      <c r="C75" s="87" t="str">
        <f>IF(FN_MC!S69="","*",FN_MC!S69)</f>
        <v>-</v>
      </c>
      <c r="D75" s="87" t="str">
        <f>IF(FN_MC!T69="","*",FN_MC!T69)</f>
        <v>-</v>
      </c>
      <c r="E75" s="87" t="str">
        <f>IF(FN_MC!D69="","*",FN_MC!D69)</f>
        <v>*</v>
      </c>
      <c r="F75" s="87" t="str">
        <f>IF(FN_MC!H69="","*",FN_MC!H69)</f>
        <v>*</v>
      </c>
      <c r="G75" s="87" t="str">
        <f>IF(FN_MC!M69="","*",FN_MC!M69)</f>
        <v>-</v>
      </c>
      <c r="H75" s="125" t="str">
        <f>IF(FN_MC!K69="","*",FN_MC!K69)</f>
        <v>*</v>
      </c>
      <c r="I75" s="110" t="str">
        <f>IF(FN_MC!O69="","*",FN_MC!O69)</f>
        <v>*</v>
      </c>
      <c r="J75" s="110" t="str">
        <f>IF(FN_MC!P69="","*",FN_MC!P69)</f>
        <v>*</v>
      </c>
      <c r="K75" s="118" t="str">
        <f>IF(FN_MC!AK69="","*",FN_MC!AK69)</f>
        <v>-</v>
      </c>
      <c r="L75" s="118" t="str">
        <f>IF(FN_MC!AM69="","*",FN_MC!AM69)</f>
        <v>-</v>
      </c>
      <c r="M75" s="118" t="str">
        <f>IF(FN_MC!AP69="","*",FN_MC!AP69)</f>
        <v>-</v>
      </c>
      <c r="N75" s="118" t="str">
        <f>IF(FN_MC!AM69="","*",FN_MC!AM69)</f>
        <v>-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>
        <f>IF(FN_MC!B70="","*",FN_MC!B70)</f>
        <v>46059</v>
      </c>
      <c r="B76" s="86" t="str">
        <f>IF(FN_MC!X70="","*",FN_MC!X70)</f>
        <v>Oportunidade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Oportunidade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277TCS</v>
      </c>
      <c r="G78" s="87" t="str">
        <f>IF(FN_MC!M72="","*",FN_MC!M72)</f>
        <v>TJA-TCS</v>
      </c>
      <c r="H78" s="125">
        <f>IF(FN_MC!K72="","*",FN_MC!K72)</f>
        <v>278.88900000000001</v>
      </c>
      <c r="I78" s="110">
        <f>IF(FN_MC!O72="","*",FN_MC!O72)</f>
        <v>0.375</v>
      </c>
      <c r="J78" s="110">
        <f>IF(FN_MC!P72="","*",FN_MC!P72)</f>
        <v>0.125</v>
      </c>
      <c r="K78" s="118" t="str">
        <f>IF(FN_MC!AK72="","*",FN_MC!AK72)</f>
        <v>277TCS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>
        <f>IF(FN_MC!B74="","*",FN_MC!B74)</f>
        <v>46059</v>
      </c>
      <c r="B80" s="86" t="str">
        <f>IF(FN_MC!X74="","*",FN_MC!X74)</f>
        <v>Oportunidade</v>
      </c>
      <c r="C80" s="87" t="str">
        <f>IF(FN_MC!S74="","*",FN_MC!S74)</f>
        <v>FERRONORTE</v>
      </c>
      <c r="D80" s="87" t="str">
        <f>IF(FN_MC!T74="","*",FN_MC!T74)</f>
        <v>TMI-TCS</v>
      </c>
      <c r="E80" s="87" t="str">
        <f>IF(FN_MC!D74="","*",FN_MC!D74)</f>
        <v>W50</v>
      </c>
      <c r="F80" s="87" t="str">
        <f>IF(FN_MC!H74="","*",FN_MC!H74)</f>
        <v>TCS2</v>
      </c>
      <c r="G80" s="87" t="str">
        <f>IF(FN_MC!M74="","*",FN_MC!M74)</f>
        <v>TVI-TJA</v>
      </c>
      <c r="H80" s="125">
        <f>IF(FN_MC!K74="","*",FN_MC!K74)</f>
        <v>244.9</v>
      </c>
      <c r="I80" s="110">
        <f>IF(FN_MC!O74="","*",FN_MC!O74)</f>
        <v>0.35416666666666669</v>
      </c>
      <c r="J80" s="110">
        <f>IF(FN_MC!P74="","*",FN_MC!P74)</f>
        <v>0.125</v>
      </c>
      <c r="K80" s="118" t="str">
        <f>IF(FN_MC!AK74="","*",FN_MC!AK74)</f>
        <v>TCS2</v>
      </c>
      <c r="L80" s="118" t="str">
        <f>IF(FN_MC!AM74="","*",FN_MC!AM74)</f>
        <v>TVI-TJA</v>
      </c>
      <c r="M80" s="118">
        <f>IF(FN_MC!AP74="","*",FN_MC!AP74)</f>
        <v>244.9</v>
      </c>
      <c r="N80" s="118" t="str">
        <f>IF(FN_MC!AM74="","*",FN_MC!AM74)</f>
        <v>TVI-TJA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 t="str">
        <f>IF(FN_MC!B76="","*",FN_MC!B76)</f>
        <v>*</v>
      </c>
      <c r="B82" s="86" t="str">
        <f>IF(FN_MC!X76="","*",FN_MC!X76)</f>
        <v>*</v>
      </c>
      <c r="C82" s="87" t="str">
        <f>IF(FN_MC!S76="","*",FN_MC!S76)</f>
        <v>-</v>
      </c>
      <c r="D82" s="87" t="str">
        <f>IF(FN_MC!T76="","*",FN_MC!T76)</f>
        <v>-</v>
      </c>
      <c r="E82" s="87" t="str">
        <f>IF(FN_MC!D76="","*",FN_MC!D76)</f>
        <v>*</v>
      </c>
      <c r="F82" s="87" t="str">
        <f>IF(FN_MC!H76="","*",FN_MC!H76)</f>
        <v>*</v>
      </c>
      <c r="G82" s="87" t="str">
        <f>IF(FN_MC!M76="","*",FN_MC!M76)</f>
        <v>-</v>
      </c>
      <c r="H82" s="125" t="str">
        <f>IF(FN_MC!K76="","*",FN_MC!K76)</f>
        <v>*</v>
      </c>
      <c r="I82" s="110" t="str">
        <f>IF(FN_MC!O76="","*",FN_MC!O76)</f>
        <v>*</v>
      </c>
      <c r="J82" s="110" t="str">
        <f>IF(FN_MC!P76="","*",FN_MC!P76)</f>
        <v>*</v>
      </c>
      <c r="K82" s="118" t="str">
        <f>IF(FN_MC!AK76="","*",FN_MC!AK76)</f>
        <v>-</v>
      </c>
      <c r="L82" s="118" t="str">
        <f>IF(FN_MC!AM76="","*",FN_MC!AM76)</f>
        <v>-</v>
      </c>
      <c r="M82" s="118" t="str">
        <f>IF(FN_MC!AP76="","*",FN_MC!AP76)</f>
        <v>-</v>
      </c>
      <c r="N82" s="118" t="str">
        <f>IF(FN_MC!AM76="","*",FN_MC!AM76)</f>
        <v>-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2026-02-05T10:16:48Z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