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09" documentId="8_{B6337239-1A00-434D-AAD0-422EA1FEB5AE}" xr6:coauthVersionLast="47" xr6:coauthVersionMax="47" xr10:uidLastSave="{4B52A627-A932-4B7B-862B-7681F63A430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2" i="1" l="1" a="1"/>
  <c r="N432" i="1" s="1"/>
  <c r="M432" i="1" a="1"/>
  <c r="M432" i="1" s="1"/>
  <c r="M426" i="1" a="1"/>
  <c r="M426" i="1" s="1"/>
  <c r="N423" i="1" a="1"/>
  <c r="N423" i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3" i="1" a="1"/>
  <c r="M423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L433" i="12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32" i="1" l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<sst xmlns="http://schemas.openxmlformats.org/spreadsheetml/2006/main" count="9898" uniqueCount="1602">
  <si>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</si>
  <si>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</si>
  <si>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</si>
  <si>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</si>
  <si>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</si>
  <si>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</si>
  <si>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</si>
  <si>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</si>
  <si>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</si>
  <si>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</si>
  <si>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</si>
  <si>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</si>
  <si>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</si>
  <si>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</si>
  <si>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</si>
  <si>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</si>
  <si>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</si>
  <si>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</si>
  <si>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</si>
  <si>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</si>
  <si>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</si>
  <si>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</si>
  <si>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</si>
  <si>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</si>
  <si>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</si>
  <si>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</si>
  <si>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</si>
  <si>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</si>
  <si>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</si>
  <si>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</si>
  <si>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</si>
  <si>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</si>
  <si>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</si>
  <si>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</si>
  <si>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</si>
  <si>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</si>
  <si>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</si>
  <si>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</si>
  <si>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</si>
  <si>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</si>
  <si>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</si>
  <si>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</si>
  <si>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</si>
  <si>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</si>
  <si>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</si>
  <si>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</si>
  <si>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</si>
  <si>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</si>
  <si>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</si>
  <si>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</si>
  <si>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</si>
  <si>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</si>
  <si>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</si>
  <si>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</si>
  <si>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</si>
  <si>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</si>
  <si>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</si>
  <si>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</si>
  <si>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</si>
  <si>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</si>
  <si>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</si>
  <si>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</si>
  <si>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</si>
  <si>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</si>
  <si>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</si>
  <si>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</si>
  <si>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</si>
  <si>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</si>
  <si>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</si>
  <si>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</si>
  <si>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</si>
  <si>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</si>
  <si>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</si>
  <si>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</si>
  <si>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</si>
  <si>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</si>
  <si>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</si>
  <si>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</si>
  <si>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</si>
  <si>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</si>
  <si>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</si>
  <si>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</si>
  <si>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</si>
  <si>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</si>
  <si>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</si>
  <si>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</si>
  <si>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</si>
  <si>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</si>
  <si>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</si>
  <si>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</si>
  <si>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</si>
  <si>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</si>
  <si>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</si>
  <si>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</si>
  <si>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</si>
  <si>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</si>
  <si>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</si>
  <si>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</si>
  <si>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</si>
  <si>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</si>
  <si>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</si>
  <si>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</si>
  <si>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</si>
  <si>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</si>
  <si>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</si>
  <si>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</si>
  <si>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</si>
  <si>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</si>
  <si>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</si>
  <si>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</si>
  <si>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</si>
  <si>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</si>
  <si>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</si>
  <si>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</si>
  <si>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</si>
  <si>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</si>
  <si>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</si>
  <si>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</si>
  <si>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</si>
  <si>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</si>
  <si>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</si>
  <si>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</si>
  <si>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</si>
  <si>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</si>
  <si>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</si>
  <si>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</si>
  <si>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</si>
  <si>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</si>
  <si>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</si>
  <si>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</si>
  <si>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</si>
  <si>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</si>
  <si>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</si>
  <si>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</si>
  <si>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</si>
  <si>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</si>
  <si>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</si>
  <si>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</si>
  <si>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</si>
  <si>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</si>
  <si>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</si>
  <si>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</si>
  <si>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</si>
  <si>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</si>
  <si>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</si>
  <si>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</si>
  <si>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</si>
  <si>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</si>
  <si>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</si>
  <si>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</si>
  <si>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</si>
  <si>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</si>
  <si>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</si>
  <si>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</si>
  <si>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</si>
  <si>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</si>
  <si>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</si>
  <si>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</si>
  <si>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</si>
  <si>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</si>
  <si>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</si>
  <si>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</si>
  <si>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</si>
  <si>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</si>
  <si>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</si>
  <si>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</si>
  <si>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</si>
  <si>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</si>
  <si>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</si>
  <si>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</si>
  <si>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</si>
  <si>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</si>
  <si>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</si>
  <si>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</si>
  <si>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</si>
  <si>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</si>
  <si>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</si>
  <si>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</si>
  <si>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</si>
  <si>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</si>
  <si>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</si>
  <si>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</si>
  <si>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</si>
  <si>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</si>
  <si>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</si>
  <si>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</si>
  <si>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</si>
  <si>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</si>
  <si>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</si>
  <si>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</si>
  <si>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</si>
  <si>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</si>
  <si>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</si>
  <si>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</si>
  <si>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</si>
  <si>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</si>
  <si>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</si>
  <si>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</si>
  <si>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</si>
  <si>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</si>
  <si>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</si>
  <si>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</si>
  <si>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</si>
  <si>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</si>
  <si>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</si>
  <si>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</si>
  <si>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</si>
  <si>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</si>
  <si>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</si>
  <si>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</si>
  <si>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</si>
  <si>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</si>
  <si>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</si>
  <si>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</si>
  <si>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</si>
  <si>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</si>
  <si>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</si>
  <si>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</si>
  <si>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</si>
  <si>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</si>
  <si>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</si>
  <si>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</si>
  <si>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</si>
  <si>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</si>
  <si>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</si>
  <si>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</si>
  <si>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</si>
  <si>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</si>
  <si>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</si>
  <si>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</si>
  <si>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</si>
  <si>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</si>
  <si>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</si>
  <si>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</si>
  <si>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</si>
  <si>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</si>
  <si>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</si>
  <si>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</si>
  <si>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</si>
  <si>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</si>
  <si>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</si>
  <si>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</si>
  <si>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</si>
  <si>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</si>
  <si>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</si>
  <si>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</si>
  <si>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</si>
  <si>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</si>
  <si>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</si>
  <si>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</si>
  <si>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</si>
  <si>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</si>
  <si>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</si>
  <si>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</si>
  <si>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</si>
  <si>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</si>
  <si>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</si>
  <si>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</si>
  <si>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</si>
  <si>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</si>
  <si>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</si>
  <si>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</si>
  <si>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</si>
  <si>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</si>
  <si>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</si>
  <si>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</si>
  <si>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</si>
  <si>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</si>
  <si>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</si>
  <si>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</si>
  <si>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</si>
  <si>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</si>
  <si>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</si>
  <si>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</si>
  <si>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</si>
  <si>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</si>
  <si>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</si>
  <si>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</si>
  <si>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</si>
  <si>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</si>
  <si>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</si>
  <si>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</si>
  <si>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</si>
  <si>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</si>
  <si>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</si>
  <si>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</si>
  <si>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</si>
  <si>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</si>
  <si>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</si>
  <si>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</si>
  <si>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</si>
  <si>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</si>
  <si>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</si>
  <si>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</si>
  <si>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</si>
  <si>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</si>
  <si>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</si>
  <si>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</si>
  <si>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</si>
  <si>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</si>
  <si>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</si>
  <si>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</si>
  <si>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</si>
  <si>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</si>
  <si>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</si>
  <si>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</si>
  <si>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</si>
  <si>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</si>
  <si>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</si>
  <si>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</si>
  <si>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</si>
  <si>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</si>
  <si>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</si>
  <si>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</si>
  <si>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</si>
  <si>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</si>
  <si>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</si>
  <si>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</si>
  <si>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</si>
  <si>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</si>
  <si>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</si>
  <si>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</si>
  <si>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</si>
  <si>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</si>
  <si>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</si>
  <si>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</si>
  <si>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</si>
  <si>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</si>
  <si>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</si>
  <si>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</si>
  <si>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</si>
  <si>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</si>
  <si>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</si>
  <si>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</si>
  <si>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</si>
  <si>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</si>
  <si>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</si>
  <si>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</si>
  <si>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</si>
  <si>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</si>
  <si>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</si>
  <si>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</si>
  <si>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</si>
  <si>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</si>
  <si>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</si>
  <si>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</si>
  <si>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</si>
  <si>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</si>
  <si>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</si>
  <si>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</si>
  <si>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</si>
  <si>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</si>
  <si>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</si>
  <si>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</si>
  <si>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</si>
  <si>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</si>
  <si>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</si>
  <si>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</si>
  <si>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</si>
  <si>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</si>
  <si>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</si>
  <si>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</si>
  <si>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</si>
  <si>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</si>
  <si>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</si>
  <si>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</si>
  <si>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</si>
  <si>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</si>
  <si>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</si>
  <si>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</si>
  <si>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</si>
  <si>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</si>
  <si>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</si>
  <si>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</si>
  <si>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</si>
  <si>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</si>
  <si>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</si>
  <si>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</si>
  <si>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</si>
  <si>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</si>
  <si>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</si>
  <si>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</si>
  <si>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</si>
  <si>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</si>
  <si>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</si>
  <si>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</si>
  <si>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</si>
  <si>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</si>
  <si>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</si>
  <si>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</si>
  <si>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</si>
  <si>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</si>
  <si>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</si>
  <si>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</si>
  <si>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</si>
  <si>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</si>
  <si>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</si>
  <si>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</si>
  <si>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</si>
  <si>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</si>
  <si>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</si>
  <si>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</si>
  <si>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</si>
  <si>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</si>
  <si>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</si>
  <si>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</si>
  <si>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</si>
  <si>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</si>
  <si>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</si>
  <si>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</si>
  <si>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</si>
  <si>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</si>
  <si>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</si>
  <si>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</si>
  <si>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</si>
  <si>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</si>
  <si>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</si>
  <si>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</si>
  <si>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</si>
  <si>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</si>
  <si>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</si>
  <si>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</si>
  <si>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</si>
  <si>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</si>
  <si>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</si>
  <si>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</si>
  <si>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</si>
  <si>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</si>
  <si>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</si>
  <si>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</si>
  <si>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</si>
  <si>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</si>
  <si>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</si>
  <si>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</si>
  <si>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</si>
  <si>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</si>
  <si>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</si>
  <si>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</si>
  <si>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</si>
  <si>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</si>
  <si>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</si>
  <si>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</si>
  <si>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</si>
  <si>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</si>
  <si>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</si>
  <si>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</si>
  <si>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</si>
  <si>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</si>
  <si>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</si>
  <si>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</si>
  <si>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</si>
  <si>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</si>
  <si>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</si>
  <si>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</si>
  <si>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</si>
  <si>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</si>
  <si>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</si>
  <si>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</si>
  <si>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</si>
  <si>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</si>
  <si>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</si>
  <si>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</si>
  <si>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</si>
  <si>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</si>
  <si>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</si>
  <si>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</si>
  <si>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</si>
  <si>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</si>
  <si>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</si>
  <si>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</si>
  <si>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</si>
  <si>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</si>
  <si>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</si>
  <si>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</si>
  <si>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</si>
  <si>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</si>
  <si>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</si>
  <si>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</si>
  <si>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</si>
  <si>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</si>
  <si>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</si>
  <si>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</si>
  <si>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</si>
  <si>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</si>
  <si>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</si>
  <si>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</si>
  <si>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</si>
  <si>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</si>
  <si>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</si>
  <si>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</si>
  <si>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</si>
  <si>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</si>
  <si>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</si>
  <si>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</si>
  <si>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</si>
  <si>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</si>
  <si>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</si>
  <si>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</si>
  <si>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</si>
  <si>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</si>
  <si>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</si>
  <si>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</si>
  <si>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</si>
  <si>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</si>
  <si>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</si>
  <si>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</si>
  <si>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</si>
  <si>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</si>
  <si>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</si>
  <si>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</si>
  <si>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</si>
  <si>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</si>
  <si>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</si>
  <si>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</si>
  <si>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</si>
  <si>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</si>
  <si>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</si>
  <si>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</si>
  <si>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</si>
  <si>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</si>
  <si>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</si>
  <si>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</si>
  <si>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</si>
  <si>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</si>
  <si>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</si>
  <si>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</si>
  <si>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</si>
  <si>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</si>
  <si>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</si>
  <si>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</si>
  <si>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</si>
  <si>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</si>
  <si>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</si>
  <si>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</si>
  <si>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</si>
  <si>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</si>
  <si>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</si>
  <si>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</si>
  <si>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</si>
  <si>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</si>
  <si>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</si>
  <si>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</si>
  <si>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</si>
  <si>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</si>
  <si>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</si>
  <si>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</si>
  <si>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</si>
  <si>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</si>
  <si>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</si>
  <si>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</si>
  <si>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</si>
  <si>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</si>
  <si>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</si>
  <si>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</si>
  <si>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</si>
  <si>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</si>
  <si>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</si>
  <si>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</si>
  <si>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</si>
  <si>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</si>
  <si>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</si>
  <si>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</si>
  <si>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</si>
  <si>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</si>
  <si>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</si>
  <si>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</si>
  <si>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</si>
  <si>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</si>
  <si>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</si>
  <si>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</si>
  <si>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</si>
  <si>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</si>
  <si>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</si>
  <si>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</si>
  <si>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</si>
  <si>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</si>
  <si>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</si>
  <si>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</si>
  <si>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</si>
  <si>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</si>
  <si>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</si>
  <si>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</si>
  <si>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</si>
  <si>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</si>
  <si>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</si>
  <si>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</si>
  <si>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</si>
  <si>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</si>
  <si>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</si>
  <si>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</si>
  <si>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</si>
  <si>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</si>
  <si>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</si>
  <si>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</si>
  <si>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</si>
  <si>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</si>
  <si>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</si>
  <si>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</si>
  <si>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</si>
  <si>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</si>
  <si>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</si>
  <si>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</si>
  <si>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</si>
  <si>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</si>
  <si>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</si>
  <si>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</si>
  <si>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</si>
  <si>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</si>
  <si>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</si>
  <si>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</si>
  <si>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</si>
  <si>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</si>
  <si>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</si>
  <si>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</si>
  <si>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</si>
  <si>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</si>
  <si>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</si>
  <si>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</si>
  <si>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</si>
  <si>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</si>
  <si>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</si>
  <si>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</si>
  <si>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</si>
  <si>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</si>
  <si>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</si>
  <si>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</si>
  <si>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</si>
  <si>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</si>
  <si>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</si>
  <si>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</si>
  <si>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</si>
  <si>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</si>
  <si>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</si>
  <si>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</si>
  <si>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</si>
  <si>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</si>
  <si>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</si>
  <si>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</si>
  <si>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</si>
  <si>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</si>
  <si>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</si>
  <si>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</si>
  <si>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</si>
  <si>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</si>
  <si>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</si>
  <si>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</si>
  <si>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</si>
  <si>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</si>
  <si>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</si>
  <si>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</si>
  <si>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</si>
  <si>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</si>
  <si>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</si>
  <si>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</si>
  <si>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</si>
  <si>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</si>
  <si>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</si>
  <si>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</si>
  <si>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</si>
  <si>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</si>
  <si>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</si>
  <si>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</si>
  <si>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</si>
  <si>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</si>
  <si>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</si>
  <si>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</si>
  <si>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</si>
  <si>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</si>
  <si>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</si>
  <si>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</si>
  <si>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</si>
  <si>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</si>
  <si>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</si>
  <si>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</si>
  <si>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</si>
  <si>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</si>
  <si>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</si>
  <si>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</si>
  <si>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</si>
  <si>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</si>
  <si>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</si>
  <si>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</si>
  <si>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</si>
  <si>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</si>
  <si>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</si>
  <si>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</si>
  <si>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</si>
  <si>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</si>
  <si>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</si>
  <si>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</si>
  <si>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</si>
  <si>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</si>
  <si>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</si>
  <si>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</si>
  <si>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</si>
  <si>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</si>
  <si>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</si>
  <si>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</si>
  <si>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</si>
  <si>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</si>
  <si>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</si>
  <si>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</si>
  <si>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</si>
  <si>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</si>
  <si>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</si>
  <si>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</si>
  <si>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</si>
  <si>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</si>
  <si>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</si>
  <si>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</si>
  <si>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</si>
  <si>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</si>
  <si>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</si>
  <si>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</si>
  <si>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</si>
  <si>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</si>
  <si>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</si>
  <si>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</si>
  <si>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</si>
  <si>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</si>
  <si>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</si>
  <si>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</si>
  <si>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</si>
  <si>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</si>
  <si>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</si>
  <si>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</si>
  <si>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</si>
  <si>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</si>
  <si>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</si>
  <si>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</si>
  <si>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</si>
  <si>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</si>
  <si>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</si>
  <si>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</si>
  <si>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</si>
  <si>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</si>
  <si>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</si>
  <si>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</si>
  <si>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</si>
  <si>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</si>
  <si>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</si>
  <si>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</si>
  <si>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</si>
  <si>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</si>
  <si>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</si>
  <si>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</si>
  <si>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</si>
  <si>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</si>
  <si>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</si>
  <si>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</si>
  <si>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</si>
  <si>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</si>
  <si>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</si>
  <si>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</si>
  <si>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</si>
  <si>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</si>
  <si>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</si>
  <si>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</si>
  <si>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</si>
  <si>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</si>
  <si>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</si>
  <si>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</si>
  <si>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</si>
  <si>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</si>
  <si>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</si>
  <si>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</si>
  <si>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</si>
  <si>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</si>
  <si>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</si>
  <si>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</si>
  <si>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</si>
  <si>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</si>
  <si>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</si>
  <si>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</si>
  <si>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</si>
  <si>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</si>
  <si>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</si>
  <si>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</si>
  <si>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</si>
  <si>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</si>
  <si>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</si>
  <si>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</si>
  <si>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</si>
  <si>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</si>
  <si>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</si>
  <si>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</si>
  <si>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</si>
  <si>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</si>
  <si>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</si>
  <si>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</si>
  <si>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</si>
  <si>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</si>
  <si>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</si>
  <si>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</si>
  <si>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</si>
  <si>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</si>
  <si>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</si>
  <si>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</si>
  <si>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</si>
  <si>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</si>
  <si>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</si>
  <si>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</si>
  <si>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</si>
  <si>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</si>
  <si>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</si>
  <si>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</si>
  <si>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</si>
  <si>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</si>
  <si>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</si>
  <si>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</si>
  <si>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</si>
  <si>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</si>
  <si>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</si>
  <si>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</si>
  <si>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</si>
  <si>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</si>
  <si>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</si>
  <si>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</si>
  <si>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</si>
  <si>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</si>
  <si>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</si>
  <si>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</si>
  <si>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</si>
  <si>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</si>
  <si>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</si>
  <si>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</si>
  <si>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</si>
  <si>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</si>
  <si>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</si>
  <si>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</si>
  <si>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</si>
  <si>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</si>
  <si>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</si>
  <si>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</si>
  <si>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</si>
  <si>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</si>
  <si>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</si>
  <si>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</si>
  <si>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</si>
  <si>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</si>
  <si>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</si>
  <si>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</si>
  <si>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</si>
  <si>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</si>
  <si>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</si>
  <si>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</si>
  <si>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</si>
  <si>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</si>
  <si>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</si>
  <si>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</si>
  <si>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</si>
  <si>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</si>
  <si>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</si>
  <si>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</si>
  <si>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</si>
  <si>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</si>
  <si>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</si>
  <si>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</si>
  <si>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</si>
  <si>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</si>
  <si>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</si>
  <si>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</si>
  <si>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</si>
  <si>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</si>
  <si>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</si>
  <si>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</si>
  <si>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</si>
  <si>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</si>
  <si>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</si>
  <si>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</si>
  <si>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</si>
  <si>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</si>
  <si>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</si>
  <si>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</si>
  <si>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</si>
  <si>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</si>
  <si>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</si>
  <si>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</si>
  <si>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</si>
  <si>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</si>
  <si>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</si>
  <si>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</si>
  <si>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</si>
  <si>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</si>
  <si>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</si>
  <si>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</si>
  <si>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</si>
  <si>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</si>
  <si>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</si>
  <si>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</si>
  <si>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</si>
  <si>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</si>
  <si>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</si>
  <si>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</si>
  <si>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</si>
  <si>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</si>
  <si>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</si>
  <si>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</si>
  <si>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</si>
  <si>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</si>
  <si>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</si>
  <si>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</si>
  <si>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</si>
  <si>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</si>
  <si>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</si>
  <si>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</si>
  <si>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</si>
  <si>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</si>
  <si>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</si>
  <si>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</si>
  <si>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</si>
  <si>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</si>
  <si>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</si>
  <si>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</si>
  <si>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</si>
  <si>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</si>
  <si>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</si>
  <si>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</si>
  <si>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</si>
  <si>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</si>
  <si>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</si>
  <si>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</si>
  <si>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</si>
  <si>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</si>
  <si>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</si>
  <si>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</si>
  <si>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</si>
  <si>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</si>
  <si>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</si>
  <si>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</si>
  <si>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</si>
  <si>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</si>
  <si>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</si>
  <si>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</si>
  <si>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</si>
  <si>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</si>
  <si>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</si>
  <si>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</si>
  <si>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</si>
  <si>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</si>
  <si>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</si>
  <si>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</si>
  <si>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</si>
  <si>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</si>
  <si>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</si>
  <si>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</si>
  <si>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</si>
  <si>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</si>
  <si>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</si>
  <si>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</si>
  <si>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</si>
  <si>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</si>
  <si>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</si>
  <si>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</si>
  <si>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</si>
  <si>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</si>
  <si>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</si>
  <si>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</si>
  <si>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</si>
  <si>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</si>
  <si>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</si>
  <si>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</si>
  <si>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</si>
  <si>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</si>
  <si>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</si>
  <si>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</si>
  <si>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</si>
  <si>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</si>
  <si>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</si>
  <si>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</si>
  <si>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</si>
  <si>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</si>
  <si>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</si>
  <si>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</si>
  <si>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</si>
  <si>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</si>
  <si>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</si>
  <si>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</si>
  <si>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</si>
  <si>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</si>
  <si>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</si>
  <si>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</si>
  <si>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</si>
  <si>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</si>
  <si>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</si>
  <si>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</si>
  <si>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</si>
  <si>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</si>
  <si>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</si>
  <si>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</si>
  <si>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</si>
  <si>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</si>
  <si>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</si>
  <si>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</si>
  <si>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</si>
  <si>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</si>
  <si>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</si>
  <si>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</si>
  <si>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</si>
  <si>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</si>
  <si>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</si>
  <si>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</si>
  <si>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</si>
  <si>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</si>
  <si>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</si>
  <si>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</si>
  <si>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</si>
  <si>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</si>
  <si>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</si>
  <si>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</si>
  <si>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</si>
  <si>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</si>
  <si>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</si>
  <si>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</si>
  <si>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</si>
  <si>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</si>
  <si>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</si>
  <si>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</si>
  <si>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</si>
  <si>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</si>
  <si>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</si>
  <si>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</si>
  <si>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</si>
  <si>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</si>
  <si>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</si>
  <si>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</si>
  <si>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</si>
  <si>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</si>
  <si>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</si>
  <si>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</si>
  <si>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</si>
  <si>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</si>
  <si>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</si>
  <si>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</si>
  <si>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</si>
  <si>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</si>
  <si>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</si>
  <si>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</si>
  <si>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</si>
  <si>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</si>
  <si>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</si>
  <si>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</si>
  <si>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</si>
  <si>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</si>
  <si>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</si>
  <si>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</si>
  <si>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</si>
  <si>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</si>
  <si>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</si>
  <si>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</si>
  <si>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</si>
  <si>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</si>
  <si>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</si>
  <si>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</si>
  <si>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</si>
  <si>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</si>
  <si>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</si>
  <si>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</si>
  <si>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</si>
  <si>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</si>
  <si>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</si>
  <si>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</si>
  <si>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</si>
  <si>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</si>
  <si>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</si>
  <si>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</si>
  <si>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</si>
  <si>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</si>
  <si>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</si>
  <si>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</si>
  <si>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</si>
  <si>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</si>
  <si>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</si>
  <si>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</si>
  <si>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</si>
  <si>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</si>
  <si>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</si>
  <si>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</si>
  <si>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</si>
  <si>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</si>
  <si>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</si>
  <si>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</si>
  <si>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</si>
  <si>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</si>
  <si>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</si>
  <si>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</si>
  <si>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</si>
  <si>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</si>
  <si>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</si>
  <si>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</si>
  <si>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</si>
  <si>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</si>
  <si>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</si>
  <si>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</si>
  <si>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</si>
  <si>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</si>
  <si>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</si>
  <si>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</si>
  <si>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</si>
  <si>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</si>
  <si>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</si>
  <si>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</si>
  <si>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</si>
  <si>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</si>
  <si>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</si>
  <si>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</si>
  <si>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</si>
  <si>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</si>
  <si>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</si>
  <si>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</si>
  <si>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</si>
  <si>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</si>
  <si>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</si>
  <si>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</si>
  <si>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</si>
  <si>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</si>
  <si>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</si>
  <si>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</si>
  <si>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</si>
  <si>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</si>
  <si>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</si>
  <si>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</si>
  <si>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</si>
  <si>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</si>
  <si>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</si>
  <si>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</si>
  <si>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</si>
  <si>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</si>
  <si>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</si>
  <si>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</si>
  <si>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</si>
  <si>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</si>
  <si>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</si>
  <si>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</si>
  <si>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</si>
  <si>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</si>
  <si>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</si>
  <si>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</si>
  <si>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</si>
  <si>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</si>
  <si>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</si>
  <si>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</si>
  <si>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</si>
  <si>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</si>
  <si>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</si>
  <si>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</si>
  <si>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</si>
  <si>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</si>
  <si>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</si>
  <si>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</si>
  <si>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</si>
  <si>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</si>
  <si>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</si>
  <si>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</si>
  <si>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</si>
  <si>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</si>
  <si>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</si>
  <si>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</si>
  <si>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</si>
  <si>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</si>
  <si>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</si>
  <si>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</si>
  <si>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</si>
  <si>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</si>
  <si>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</si>
  <si>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</si>
  <si>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</si>
  <si>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</si>
  <si>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</si>
  <si>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</si>
  <si>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</si>
  <si>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</si>
  <si>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</si>
  <si>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</si>
  <si>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</si>
  <si>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</si>
  <si>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</si>
  <si>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</si>
  <si>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</si>
  <si>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</si>
  <si>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</si>
  <si>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</si>
  <si>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</si>
  <si>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</si>
  <si>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</si>
  <si>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</si>
  <si>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</si>
  <si>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</si>
  <si>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</si>
  <si>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</si>
  <si>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</si>
  <si>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</si>
  <si>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</si>
  <si>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</si>
  <si>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</si>
  <si>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</si>
  <si>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</si>
  <si>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</si>
  <si>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</si>
  <si>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</si>
  <si>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</si>
  <si>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</si>
  <si>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</si>
  <si>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</si>
  <si>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</si>
  <si>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</si>
  <si>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</si>
  <si>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</si>
  <si>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</si>
  <si>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</si>
  <si>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</si>
  <si>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</si>
  <si>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</si>
  <si>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</si>
  <si>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</si>
  <si>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</si>
  <si>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</si>
  <si>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</si>
  <si>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</si>
  <si>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</si>
  <si>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</si>
  <si>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</si>
  <si>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</si>
  <si>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</si>
  <si>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</si>
  <si>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</si>
  <si>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</si>
  <si>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</si>
  <si>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</si>
  <si>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</si>
  <si>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</si>
  <si>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</si>
  <si>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</si>
  <si>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</si>
  <si>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</si>
  <si>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</si>
  <si>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</si>
  <si>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</si>
  <si>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</si>
  <si>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</si>
  <si>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</si>
  <si>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</si>
  <si>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</si>
  <si>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</si>
  <si>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</si>
  <si>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</si>
  <si>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</si>
  <si>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</si>
  <si>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</si>
  <si>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</si>
  <si>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</si>
  <si>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</si>
  <si>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</si>
  <si>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</si>
  <si>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</si>
  <si>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</si>
  <si>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</si>
  <si>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</si>
  <si>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</si>
  <si>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</si>
  <si>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</si>
  <si>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</si>
  <si>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</si>
  <si>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</si>
  <si>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</si>
  <si>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</si>
  <si>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</si>
  <si>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</si>
  <si>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</si>
  <si>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</si>
  <si>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</si>
  <si>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</si>
  <si>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</si>
  <si>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</si>
  <si>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</si>
  <si>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</si>
  <si>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</si>
  <si>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</si>
  <si>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</si>
  <si>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</si>
  <si>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</si>
  <si>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</si>
  <si>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</si>
  <si>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</si>
  <si>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</si>
  <si>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</si>
  <si>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</si>
  <si>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</si>
  <si>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</si>
  <si>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</si>
  <si>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</si>
  <si>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</si>
  <si>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</si>
  <si>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</si>
  <si>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</si>
  <si>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</si>
  <si>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</si>
  <si>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</si>
  <si>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</si>
  <si>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</si>
  <si>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</si>
  <si>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</si>
  <si>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</si>
  <si>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</si>
  <si>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</si>
  <si>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</si>
  <si>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</si>
  <si>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</si>
  <si>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</si>
  <si>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</si>
  <si>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</si>
  <si>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</si>
  <si>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</si>
  <si>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</si>
  <si>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</si>
  <si>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</si>
  <si>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</si>
  <si>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</si>
  <si>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</si>
  <si>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</si>
  <si>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</si>
  <si>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</si>
  <si>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</si>
  <si>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</si>
  <si>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</si>
  <si>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</si>
  <si>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</si>
  <si>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</si>
  <si>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</si>
  <si>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</si>
  <si>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</si>
  <si>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</si>
  <si>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</si>
  <si>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</si>
  <si>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</si>
  <si>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</si>
  <si>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</si>
  <si>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</si>
  <si>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</si>
  <si>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</si>
  <si>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</si>
  <si>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</si>
  <si>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</si>
  <si>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</si>
  <si>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</si>
  <si>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</si>
  <si>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</si>
  <si>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</si>
  <si>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</si>
  <si>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</si>
  <si>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</si>
  <si>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</si>
  <si>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</si>
  <si>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</si>
  <si>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</si>
  <si>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</si>
  <si>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</si>
  <si>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</si>
  <si>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</si>
  <si>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</si>
  <si>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</si>
  <si>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</si>
  <si>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</si>
  <si>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</si>
  <si>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</si>
  <si>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</si>
  <si>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</si>
  <si>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</si>
  <si>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</si>
  <si>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</si>
  <si>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</si>
  <si>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</si>
  <si>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</si>
  <si>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</si>
  <si>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</si>
  <si>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</si>
  <si>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</si>
  <si>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</si>
  <si>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</si>
  <si>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</si>
  <si>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</si>
  <si>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</si>
  <si>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</si>
  <si>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</si>
  <si>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</si>
  <si>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</si>
  <si>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</si>
  <si>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</si>
  <si>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</si>
  <si>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</si>
  <si>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</si>
  <si>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</si>
  <si>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</si>
  <si>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</si>
  <si>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</si>
  <si>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</si>
  <si>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</si>
  <si>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</si>
  <si>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</si>
  <si>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</si>
  <si>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</si>
  <si>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</si>
  <si>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</si>
  <si>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</si>
  <si>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</si>
  <si>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</si>
  <si>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</si>
  <si>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</si>
  <si>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</si>
  <si>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</si>
  <si>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</si>
  <si>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</si>
  <si>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</si>
  <si>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</si>
  <si>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</si>
  <si>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</si>
  <si>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</si>
  <si>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</si>
  <si>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</si>
  <si>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</si>
  <si>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</si>
  <si>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</si>
  <si>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</si>
  <si>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</si>
  <si>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</si>
  <si>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</si>
  <si>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</si>
  <si>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</si>
  <si>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</si>
  <si>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</si>
  <si>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</si>
  <si>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</si>
  <si>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</si>
  <si>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</si>
  <si>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</si>
  <si>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</si>
  <si>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</si>
  <si>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</si>
  <si>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</si>
  <si>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</si>
  <si>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</si>
  <si>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</si>
  <si>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</si>
  <si>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</si>
  <si>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</si>
  <si>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</si>
  <si>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</si>
  <si>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</si>
  <si>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</si>
  <si>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</si>
  <si>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</si>
  <si>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</si>
  <si>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</si>
  <si>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</si>
  <si>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</si>
  <si>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</si>
  <si>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</si>
  <si>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</si>
  <si>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</si>
  <si>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</si>
  <si>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</si>
  <si>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</si>
  <si>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</si>
  <si>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</si>
  <si>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</si>
  <si>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</si>
  <si>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</si>
  <si>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</si>
  <si>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</si>
  <si>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</si>
  <si>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</si>
  <si>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</si>
  <si>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</si>
  <si>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</si>
  <si>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</si>
  <si>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</si>
  <si>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</si>
  <si>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</si>
  <si>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</si>
  <si>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</si>
  <si>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</si>
  <si>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</si>
  <si>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</si>
  <si>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</si>
  <si>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</si>
  <si>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</si>
  <si>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</si>
  <si>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</si>
  <si>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</si>
  <si>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</si>
  <si>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</si>
  <si>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</si>
  <si>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</si>
  <si>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</si>
  <si>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</si>
  <si>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</si>
  <si>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</si>
  <si>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</si>
  <si>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</si>
  <si>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</si>
  <si>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</si>
  <si>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</si>
  <si>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</si>
  <si>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</si>
  <si>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</si>
  <si>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</si>
  <si>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</si>
  <si>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15h02.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</si>
  <si>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</si>
  <si>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</si>
  <si>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</si>
  <si>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</si>
  <si>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</si>
  <si>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</si>
  <si>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</si>
  <si>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</si>
  <si>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</si>
  <si>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</si>
  <si>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</si>
  <si>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</si>
  <si>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</si>
  <si>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</si>
  <si>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</si>
  <si>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</si>
  <si>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</si>
  <si>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</si>
  <si>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</si>
  <si>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</si>
  <si>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12h46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</si>
  <si>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</si>
  <si>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</si>
  <si>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</si>
  <si>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</si>
  <si>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</si>
  <si>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Substituição de meia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</si>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</sst>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11" activePane="bottomRight" state="frozen"/>
      <selection pane="bottomRight" activeCell="B432" sqref="B4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0.62638888888888888</v>
      </c>
      <c r="AU393" s="39"/>
      <c r="AV393" s="39"/>
      <c r="AW393" s="39"/>
      <c r="AX393" s="39"/>
      <c r="AY393" s="293">
        <f t="shared" si="38"/>
        <v>8.333333333333337E-2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/>
      <c r="BN393" s="15"/>
      <c r="BO393" s="165"/>
      <c r="BP393" s="17"/>
      <c r="BQ393" s="13" t="str">
        <f t="shared" si="39"/>
        <v>Produção</v>
      </c>
      <c r="BR393" s="19">
        <f t="shared" si="40"/>
        <v>1.0000000000000004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1460</v>
      </c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1514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1514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1515</v>
      </c>
      <c r="BK400" s="17" t="s">
        <v>1516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1515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1517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1518</v>
      </c>
      <c r="BK401" s="17" t="s">
        <v>1518</v>
      </c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1519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1520</v>
      </c>
      <c r="BK402" s="17" t="s">
        <v>1520</v>
      </c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1521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1522</v>
      </c>
      <c r="BK403" s="17" t="s">
        <v>1522</v>
      </c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1523</v>
      </c>
      <c r="BK404" s="17" t="s">
        <v>1523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1523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1524</v>
      </c>
      <c r="BK405" s="17" t="s">
        <v>1525</v>
      </c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1526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1527</v>
      </c>
      <c r="BK406" s="17" t="s">
        <v>1528</v>
      </c>
      <c r="BL406" s="16"/>
      <c r="BM406" s="15"/>
      <c r="BN406" s="15"/>
      <c r="BO406" s="165"/>
      <c r="BP406" s="17"/>
      <c r="BQ406" s="13" t="str">
        <f t="shared" si="39"/>
        <v>Produção</v>
      </c>
      <c r="BR406" s="19">
        <f t="shared" si="40"/>
        <v>1.0000000000000004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1527</v>
      </c>
      <c r="BK407" s="17" t="s">
        <v>1528</v>
      </c>
      <c r="BL407" s="16"/>
      <c r="BM407" s="15"/>
      <c r="BN407" s="15"/>
      <c r="BO407" s="165"/>
      <c r="BP407" s="17"/>
      <c r="BQ407" s="13" t="str">
        <f t="shared" si="39"/>
        <v>Produção</v>
      </c>
      <c r="BR407" s="19">
        <f t="shared" si="40"/>
        <v>1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1527</v>
      </c>
      <c r="BK408" s="17" t="s">
        <v>1528</v>
      </c>
      <c r="BL408" s="16"/>
      <c r="BM408" s="15"/>
      <c r="BN408" s="15"/>
      <c r="BO408" s="165"/>
      <c r="BP408" s="17"/>
      <c r="BQ408" s="13" t="str">
        <f t="shared" si="39"/>
        <v>Produção</v>
      </c>
      <c r="BR408" s="19">
        <f t="shared" si="40"/>
        <v>1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1529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1530</v>
      </c>
      <c r="BK410" s="17" t="s">
        <v>1530</v>
      </c>
      <c r="BL410" s="16"/>
      <c r="BM410" s="15"/>
      <c r="BN410" s="15"/>
      <c r="BO410" s="165"/>
      <c r="BP410" s="17"/>
      <c r="BQ410" s="13" t="str">
        <f t="shared" si="39"/>
        <v>Produção</v>
      </c>
      <c r="BR410" s="19">
        <f t="shared" si="40"/>
        <v>1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1531</v>
      </c>
      <c r="BK411" s="17" t="s">
        <v>1532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1533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1504</v>
      </c>
      <c r="X415" s="218" t="s">
        <v>666</v>
      </c>
      <c r="Y415" s="158"/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/>
      <c r="AS415" s="39"/>
      <c r="AT415" s="39"/>
      <c r="AU415" s="39"/>
      <c r="AV415" s="39"/>
      <c r="AW415" s="39"/>
      <c r="AX415" s="39"/>
      <c r="AY415" s="293">
        <f t="shared" si="38"/>
        <v>0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214</v>
      </c>
      <c r="L416" s="217">
        <v>215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661</v>
      </c>
      <c r="Y416" s="158"/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ZST-ZXI</v>
      </c>
      <c r="AN416" s="258" t="str">
        <f>IF(BS_CONTROLE[[#This Row],[SB]]=0, "-", BS_CONTROLE[[#This Row],[SB]])</f>
        <v>ZST2162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214</v>
      </c>
      <c r="AQ416" s="260">
        <f>IF(BS_CONTROLE[[#This Row],[KM - Fim]]=0, "-", BS_CONTROLE[[#This Row],[KM - Fim]])</f>
        <v>215</v>
      </c>
      <c r="AR416" s="39"/>
      <c r="AS416" s="39"/>
      <c r="AT416" s="39"/>
      <c r="AU416" s="39"/>
      <c r="AV416" s="39"/>
      <c r="AW416" s="39"/>
      <c r="AX416" s="39"/>
      <c r="AY416" s="293">
        <f t="shared" si="38"/>
        <v>0</v>
      </c>
      <c r="AZ416" s="14"/>
      <c r="BA416" s="72"/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/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>
        <f t="shared" si="38"/>
        <v>0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Produção e Intervalo</v>
      </c>
      <c r="BR417" s="19">
        <f t="shared" si="40"/>
        <v>0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(TP-730)46009</v>
      </c>
      <c r="B418" s="171">
        <v>46009</v>
      </c>
      <c r="C418" s="8">
        <f>IF(BS_CONTROLE[[#This Row],[DATA]]="","",WEEKNUM(BS_CONTROLE[[#This Row],[DATA]]))</f>
        <v>51</v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Produção e Intervalo</v>
      </c>
      <c r="BR418" s="19">
        <f t="shared" si="40"/>
        <v>0</v>
      </c>
      <c r="BS418" s="19">
        <f t="shared" si="41"/>
        <v>0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/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/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CARLOS (TP-722)</v>
      </c>
      <c r="B422" s="171"/>
      <c r="C422" s="8" t="str">
        <f>IF(BS_CONTROLE[[#This Row],[DATA]]="","",WEEKNUM(BS_CONTROLE[[#This Row],[DATA]]))</f>
        <v/>
      </c>
      <c r="D422" s="52" t="s">
        <v>572</v>
      </c>
      <c r="E422" s="294">
        <v>364</v>
      </c>
      <c r="F422" s="172" t="s">
        <v>498</v>
      </c>
      <c r="G422" s="9" t="str">
        <f>IF(D422="","*",VLOOKUP(F422,BS_ATIVIDADE[#All],3,FALSE))</f>
        <v>SOLDA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1</v>
      </c>
      <c r="R422" s="10" t="str">
        <f>IFERROR(_xlfn.XLOOKUP(F422, BS_ATIVIDADE[ATIVIDADE],BS_ATIVIDADE[UNIDADE] ), "*")</f>
        <v>Nº DE SOLDA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/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SOLDA</v>
      </c>
      <c r="AJ422" s="9" t="str">
        <f>IF(D422="","*",VLOOKUP(AI422,BS_ATIVIDADE[#Data],3,FALSE))</f>
        <v>SOLDA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>
        <f t="shared" si="38"/>
        <v>0</v>
      </c>
      <c r="AZ422" s="14"/>
      <c r="BA422" s="72"/>
      <c r="BB422" s="10" t="str">
        <f>IFERROR(_xlfn.XLOOKUP(AI422, BS_ATIVIDADE[ATIVIDADE],BS_ATIVIDADE[UNIDADE] ), "*")</f>
        <v>Nº DE SOLDA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1534</v>
      </c>
      <c r="X425" s="218" t="s">
        <v>666</v>
      </c>
      <c r="Y425" s="158"/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/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/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/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/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/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/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/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X415:Y422 V415:W415 V417:V418 V419:W419 V420:V421 V422:W422 V423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3:AD451 Z432:AA432 AD43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1535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1536</v>
      </c>
      <c r="C4" s="331" t="s">
        <v>1537</v>
      </c>
      <c r="D4" s="331" t="s">
        <v>1538</v>
      </c>
      <c r="E4" s="331" t="s">
        <v>1539</v>
      </c>
      <c r="F4" s="331" t="s">
        <v>8</v>
      </c>
      <c r="G4" s="331" t="s">
        <v>1540</v>
      </c>
    </row>
    <row r="5" spans="2:8">
      <c r="B5" s="334" t="s">
        <v>1152</v>
      </c>
      <c r="C5" s="334">
        <v>314978</v>
      </c>
      <c r="D5" s="334" t="s">
        <v>1541</v>
      </c>
      <c r="E5" s="334" t="s">
        <v>539</v>
      </c>
      <c r="F5" s="334" t="s">
        <v>101</v>
      </c>
      <c r="G5" s="335">
        <v>46143</v>
      </c>
    </row>
    <row r="6" spans="2:8">
      <c r="B6" s="334" t="s">
        <v>1542</v>
      </c>
      <c r="C6" s="334">
        <v>256790</v>
      </c>
      <c r="D6" s="334" t="s">
        <v>1543</v>
      </c>
      <c r="E6" s="334" t="s">
        <v>539</v>
      </c>
      <c r="F6" s="334" t="s">
        <v>1544</v>
      </c>
      <c r="G6" s="335">
        <v>45992</v>
      </c>
    </row>
    <row r="7" spans="2:8">
      <c r="B7" s="334" t="s">
        <v>1545</v>
      </c>
      <c r="C7" s="334">
        <v>265193</v>
      </c>
      <c r="D7" s="334" t="s">
        <v>1546</v>
      </c>
      <c r="E7" s="334" t="s">
        <v>540</v>
      </c>
      <c r="F7" s="334" t="s">
        <v>1499</v>
      </c>
      <c r="G7" s="334" t="s">
        <v>1547</v>
      </c>
    </row>
    <row r="8" spans="2:8">
      <c r="B8" s="334" t="s">
        <v>1548</v>
      </c>
      <c r="C8" s="334">
        <v>293716</v>
      </c>
      <c r="D8" s="334" t="s">
        <v>1549</v>
      </c>
      <c r="E8" s="334" t="s">
        <v>540</v>
      </c>
      <c r="F8" s="334" t="s">
        <v>1499</v>
      </c>
      <c r="G8" s="335">
        <v>46204</v>
      </c>
    </row>
    <row r="9" spans="2:8">
      <c r="B9" s="334" t="s">
        <v>1550</v>
      </c>
      <c r="C9" s="334">
        <v>257258</v>
      </c>
      <c r="D9" s="334" t="s">
        <v>1551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1552</v>
      </c>
      <c r="C10" s="334">
        <v>371147</v>
      </c>
      <c r="D10" s="334" t="s">
        <v>1553</v>
      </c>
      <c r="E10" s="334" t="s">
        <v>541</v>
      </c>
      <c r="F10" s="334" t="s">
        <v>144</v>
      </c>
      <c r="G10" s="334" t="s">
        <v>1547</v>
      </c>
    </row>
    <row r="11" spans="2:8">
      <c r="B11" s="334" t="s">
        <v>1554</v>
      </c>
      <c r="C11" s="334">
        <v>259230</v>
      </c>
      <c r="D11" s="334" t="s">
        <v>1555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1556</v>
      </c>
      <c r="C12" s="334">
        <v>370705</v>
      </c>
      <c r="D12" s="334"/>
      <c r="E12" s="334" t="s">
        <v>541</v>
      </c>
      <c r="F12" s="334" t="s">
        <v>144</v>
      </c>
      <c r="G12" s="334" t="s">
        <v>1547</v>
      </c>
    </row>
    <row r="13" spans="2:8">
      <c r="B13" s="334" t="s">
        <v>1557</v>
      </c>
      <c r="C13" s="334">
        <v>258542</v>
      </c>
      <c r="D13" s="334" t="s">
        <v>1558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1559</v>
      </c>
      <c r="C14" s="334">
        <v>257050</v>
      </c>
      <c r="D14" s="334" t="s">
        <v>1560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1561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1562</v>
      </c>
      <c r="E3" s="326" t="s">
        <v>1563</v>
      </c>
      <c r="F3" s="326" t="s">
        <v>1564</v>
      </c>
      <c r="G3" s="331" t="s">
        <v>1565</v>
      </c>
      <c r="H3" s="326" t="s">
        <v>1566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1567</v>
      </c>
      <c r="H4" s="329"/>
    </row>
    <row r="5" spans="3:8" ht="29.25">
      <c r="C5" s="327" t="s">
        <v>539</v>
      </c>
      <c r="D5" s="327" t="s">
        <v>1568</v>
      </c>
      <c r="E5" s="328">
        <v>46000</v>
      </c>
      <c r="F5" s="327">
        <v>9000</v>
      </c>
      <c r="G5" s="332" t="s">
        <v>1569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1570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1571</v>
      </c>
      <c r="G7" s="333" t="s">
        <v>1572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1573</v>
      </c>
      <c r="G8" s="332" t="s">
        <v>1574</v>
      </c>
      <c r="H8" s="327" t="s">
        <v>1575</v>
      </c>
    </row>
    <row r="9" spans="3:8">
      <c r="C9" s="327" t="s">
        <v>463</v>
      </c>
      <c r="D9" s="327" t="s">
        <v>1576</v>
      </c>
      <c r="E9" s="328">
        <v>45993</v>
      </c>
      <c r="F9" s="327">
        <v>12000</v>
      </c>
      <c r="G9" s="332" t="s">
        <v>1577</v>
      </c>
      <c r="H9" s="327"/>
    </row>
    <row r="10" spans="3:8" ht="29.25">
      <c r="C10" s="327" t="s">
        <v>463</v>
      </c>
      <c r="D10" s="327" t="s">
        <v>1578</v>
      </c>
      <c r="E10" s="328">
        <v>45993</v>
      </c>
      <c r="F10" s="327">
        <v>9000</v>
      </c>
      <c r="G10" s="332" t="s">
        <v>1579</v>
      </c>
      <c r="H10" s="327"/>
    </row>
    <row r="11" spans="3:8" ht="29.25">
      <c r="C11" s="327" t="s">
        <v>463</v>
      </c>
      <c r="D11" s="327" t="s">
        <v>1580</v>
      </c>
      <c r="E11" s="328">
        <v>45993</v>
      </c>
      <c r="F11" s="327">
        <v>10000</v>
      </c>
      <c r="G11" s="332" t="s">
        <v>1579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1581</v>
      </c>
      <c r="H12" s="327" t="s">
        <v>1575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1582</v>
      </c>
      <c r="W1" s="397"/>
      <c r="X1" s="397"/>
      <c r="Y1" s="104"/>
    </row>
    <row r="2" spans="1:25" s="101" customFormat="1" ht="11.25" customHeight="1">
      <c r="A2" s="105" t="s">
        <v>1583</v>
      </c>
      <c r="B2" s="105" t="s">
        <v>1584</v>
      </c>
      <c r="C2" s="105" t="s">
        <v>313</v>
      </c>
      <c r="D2" s="106" t="s">
        <v>873</v>
      </c>
      <c r="E2" s="106" t="s">
        <v>874</v>
      </c>
      <c r="F2" s="106" t="s">
        <v>1585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1586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</v>
      </c>
      <c r="V413" s="112">
        <f ca="1">_xlfn.XLOOKUP(G413&amp;$V$2,BS_CONTROLE[CHAVE],BS_CONTROLE[Quantidade_11],"-")</f>
        <v>400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Contrato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ZST-ZXI</v>
      </c>
      <c r="L414" s="339" t="str">
        <f>IF(SP_SUL!N416="","*",SP_SUL!N416)</f>
        <v>ZST2162</v>
      </c>
      <c r="M414" s="111">
        <f>IF(SP_SUL!J416="","*",SP_SUL!J416)</f>
        <v>56</v>
      </c>
      <c r="N414" s="270">
        <f>IF(SP_SUL!K416="","*",SP_SUL!K416)</f>
        <v>214</v>
      </c>
      <c r="O414" s="270">
        <f>IF(SP_SUL!L416="","*",SP_SUL!L416)</f>
        <v>215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15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>
        <f>IF(SP_SUL!B418="","*",SP_SUL!B418)</f>
        <v>46009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40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19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 t="str">
        <f>IF(SP_SUL!B422="","*",SP_SUL!B422)</f>
        <v>*</v>
      </c>
      <c r="G420" s="110" t="str">
        <f>IF(SP_SUL!D422="","*",SP_SUL!D422)</f>
        <v>CARLOS (TP-722)</v>
      </c>
      <c r="H420" s="110" t="str">
        <f>IF(SP_SUL!F422="","*",SP_SUL!F422)</f>
        <v>PDM - SOLDA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1 Nº DE SOLDA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1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>
        <f ca="1">_xlfn.XLOOKUP(G426&amp;$W$2,BS_CONTROLE[CHAVE],BS_CONTROLE[Quantidade_11],"-")</f>
        <v>1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>
        <f ca="1">_xlfn.XLOOKUP(G427&amp;$W$2,BS_CONTROLE[CHAVE],BS_CONTROLE[Quantidade_11],"-")</f>
        <v>1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>
        <f ca="1">_xlfn.XLOOKUP(G428&amp;$W$2,BS_CONTROLE[CHAVE],BS_CONTROLE[Quantidade_11],"-")</f>
        <v>1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430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1587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1588</v>
      </c>
      <c r="D5" s="399"/>
      <c r="E5" s="399"/>
      <c r="F5" s="399"/>
      <c r="G5" s="399"/>
      <c r="H5" s="399"/>
      <c r="I5" s="399"/>
      <c r="J5" s="400"/>
      <c r="K5" s="401" t="s">
        <v>1589</v>
      </c>
      <c r="L5" s="402"/>
      <c r="M5" s="402"/>
      <c r="N5" s="402"/>
      <c r="O5" s="403" t="s">
        <v>1590</v>
      </c>
      <c r="P5" s="404"/>
      <c r="Q5" s="405"/>
    </row>
    <row r="6" spans="1:17" s="94" customFormat="1" ht="15.75" customHeight="1">
      <c r="A6" s="88" t="s">
        <v>1585</v>
      </c>
      <c r="B6" s="95" t="s">
        <v>1584</v>
      </c>
      <c r="C6" s="96" t="s">
        <v>873</v>
      </c>
      <c r="D6" s="97" t="s">
        <v>874</v>
      </c>
      <c r="E6" s="96" t="s">
        <v>1591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1592</v>
      </c>
      <c r="M6" s="139" t="s">
        <v>335</v>
      </c>
      <c r="N6" s="140" t="s">
        <v>868</v>
      </c>
      <c r="O6" s="246" t="s">
        <v>911</v>
      </c>
      <c r="P6" s="157"/>
      <c r="Q6" s="193" t="s">
        <v>1593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15h02.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12h46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12h46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12h46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Contrato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ZST-ZXI</v>
      </c>
      <c r="H396" s="154">
        <f>IF(SP_SUL!K416="","*",SP_SUL!K416)</f>
        <v>214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ZST-ZXI</v>
      </c>
      <c r="M396" s="141">
        <f>IF(SP_SUL!AP416="","*",SP_SUL!AP416)</f>
        <v>214</v>
      </c>
      <c r="N396" s="141" t="str">
        <f>IF(SP_SUL!AM416="","*",SP_SUL!AM416)</f>
        <v>ZST-ZXI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>
        <f>IF(SP_SUL!B418="","*",SP_SUL!B418)</f>
        <v>46009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CARLOS (TP-722)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1594</v>
      </c>
      <c r="C2" s="96" t="s">
        <v>858</v>
      </c>
      <c r="D2" s="96" t="s">
        <v>860</v>
      </c>
      <c r="E2" s="96" t="s">
        <v>1595</v>
      </c>
      <c r="F2" s="96" t="s">
        <v>1596</v>
      </c>
      <c r="G2" s="96" t="s">
        <v>1597</v>
      </c>
      <c r="H2" s="96" t="s">
        <v>1598</v>
      </c>
      <c r="I2" s="96" t="s">
        <v>1599</v>
      </c>
      <c r="J2" s="96" t="s">
        <v>1600</v>
      </c>
      <c r="K2" s="131" t="s">
        <v>1601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*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ZST-ZXI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*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>
        <f>IF(SP_SUL!B418="","*",SP_SUL!B418)</f>
        <v>46009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*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*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CARLOS (TP-722)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*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*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*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*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*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*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2025-12-17T16:32:54Z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