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10" documentId="8_{B6337239-1A00-434D-AAD0-422EA1FEB5AE}" xr6:coauthVersionLast="47" xr6:coauthVersionMax="47" xr10:uidLastSave="{689A7C5A-AE01-484F-B97B-5784294DFB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4" i="1" a="1"/>
  <c r="N74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69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<sst xmlns="http://schemas.openxmlformats.org/spreadsheetml/2006/main" count="5032" uniqueCount="1246">
  <si>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</si>
  <si>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</si>
  <si>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</si>
  <si>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</si>
  <si>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</si>
  <si>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</si>
  <si>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</si>
  <si>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</si>
  <si>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</si>
  <si>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</si>
  <si>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</si>
  <si>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</si>
  <si>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</si>
  <si>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</si>
  <si>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</si>
  <si>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</si>
  <si>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</si>
  <si>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</si>
  <si>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</si>
  <si>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</si>
  <si>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</si>
  <si>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</si>
  <si>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</si>
  <si>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</si>
  <si>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</si>
  <si>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</si>
  <si>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</si>
  <si>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</si>
  <si>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</si>
  <si>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</si>
  <si>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</si>
  <si>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</si>
  <si>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</si>
  <si>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</si>
  <si>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</si>
  <si>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</si>
  <si>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</si>
  <si>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</si>
  <si>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</si>
  <si>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</si>
  <si>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</si>
  <si>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</si>
  <si>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</si>
  <si>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</si>
  <si>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</si>
  <si>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</si>
  <si>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</si>
  <si>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</si>
  <si>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</si>
  <si>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</si>
  <si>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</si>
  <si>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</si>
  <si>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</si>
  <si>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</si>
  <si>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</si>
  <si>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</si>
  <si>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</si>
  <si>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</si>
  <si>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</si>
  <si>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</si>
  <si>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</si>
  <si>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</si>
  <si>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</si>
  <si>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</si>
  <si>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</si>
  <si>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</si>
  <si>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</si>
  <si>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</si>
  <si>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</si>
  <si>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</si>
  <si>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</si>
  <si>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</si>
  <si>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</si>
  <si>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</si>
  <si>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</si>
  <si>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</si>
  <si>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</si>
  <si>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</si>
  <si>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</si>
  <si>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</si>
  <si>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</si>
  <si>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</si>
  <si>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</si>
  <si>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</si>
  <si>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</si>
  <si>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</si>
  <si>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</si>
  <si>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</si>
  <si>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</si>
  <si>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</si>
  <si>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</si>
  <si>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</si>
  <si>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</si>
  <si>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</si>
  <si>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</si>
  <si>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</si>
  <si>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</si>
  <si>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</si>
  <si>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</si>
  <si>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</si>
  <si>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</si>
  <si>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</si>
  <si>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</si>
  <si>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</si>
  <si>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</si>
  <si>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</si>
  <si>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</si>
  <si>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</si>
  <si>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</si>
  <si>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</si>
  <si>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</si>
  <si>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</si>
  <si>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</si>
  <si>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</si>
  <si>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</si>
  <si>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</si>
  <si>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</si>
  <si>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</si>
  <si>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</si>
  <si>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</si>
  <si>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</si>
  <si>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</si>
  <si>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</si>
  <si>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</si>
  <si>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</si>
  <si>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</si>
  <si>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</si>
  <si>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</si>
  <si>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</si>
  <si>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</si>
  <si>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</si>
  <si>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</si>
  <si>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</si>
  <si>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</si>
  <si>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</si>
  <si>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</si>
  <si>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</si>
  <si>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</si>
  <si>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</si>
  <si>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</si>
  <si>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</si>
  <si>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</si>
  <si>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</si>
  <si>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</si>
  <si>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</si>
  <si>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</si>
  <si>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</si>
  <si>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</si>
  <si>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</si>
  <si>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</si>
  <si>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</si>
  <si>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</si>
  <si>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</si>
  <si>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</si>
  <si>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</si>
  <si>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</si>
  <si>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</si>
  <si>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</si>
  <si>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</si>
  <si>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</si>
  <si>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</si>
  <si>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</si>
  <si>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</si>
  <si>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</si>
  <si>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</si>
  <si>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</si>
  <si>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</si>
  <si>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</si>
  <si>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</si>
  <si>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</si>
  <si>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</si>
  <si>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</si>
  <si>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</si>
  <si>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</si>
  <si>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</si>
  <si>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</si>
  <si>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</si>
  <si>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</si>
  <si>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</si>
  <si>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</si>
  <si>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</si>
  <si>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</si>
  <si>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</si>
  <si>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</si>
  <si>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</si>
  <si>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</si>
  <si>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</si>
  <si>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</si>
  <si>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</si>
  <si>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</si>
  <si>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</si>
  <si>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</si>
  <si>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</si>
  <si>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</si>
  <si>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</si>
  <si>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</si>
  <si>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</si>
  <si>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</si>
  <si>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</si>
  <si>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</si>
  <si>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</si>
  <si>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</si>
  <si>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</si>
  <si>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</si>
  <si>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</si>
  <si>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</si>
  <si>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</si>
  <si>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</si>
  <si>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</si>
  <si>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</si>
  <si>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</si>
  <si>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</si>
  <si>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</si>
  <si>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</si>
  <si>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</si>
  <si>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</si>
  <si>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</si>
  <si>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</si>
  <si>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</si>
  <si>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</si>
  <si>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</si>
  <si>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</si>
  <si>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</si>
  <si>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</si>
  <si>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</si>
  <si>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</si>
  <si>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</si>
  <si>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</si>
  <si>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</si>
  <si>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</si>
  <si>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</si>
  <si>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</si>
  <si>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</si>
  <si>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</si>
  <si>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</si>
  <si>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</si>
  <si>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</si>
  <si>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</si>
  <si>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</si>
  <si>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</si>
  <si>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</si>
  <si>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</si>
  <si>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</si>
  <si>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</si>
  <si>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</si>
  <si>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</si>
  <si>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</si>
  <si>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</si>
  <si>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</si>
  <si>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</si>
  <si>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</si>
  <si>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</si>
  <si>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</si>
  <si>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</si>
  <si>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</si>
  <si>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</si>
  <si>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</si>
  <si>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</si>
  <si>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</si>
  <si>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</si>
  <si>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</si>
  <si>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</si>
  <si>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</si>
  <si>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</si>
  <si>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</si>
  <si>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</si>
  <si>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</si>
  <si>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</si>
  <si>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</si>
  <si>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</si>
  <si>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</si>
  <si>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</si>
  <si>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</si>
  <si>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</si>
  <si>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</si>
  <si>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</si>
  <si>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</si>
  <si>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</si>
  <si>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</si>
  <si>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</si>
  <si>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</si>
  <si>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</si>
  <si>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</si>
  <si>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</si>
  <si>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</si>
  <si>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</si>
  <si>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</si>
  <si>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</si>
  <si>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</si>
  <si>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</si>
  <si>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</si>
  <si>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</si>
  <si>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</si>
  <si>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</si>
  <si>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</si>
  <si>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</si>
  <si>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</si>
  <si>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</si>
  <si>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</si>
  <si>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</si>
  <si>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</si>
  <si>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</si>
  <si>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</si>
  <si>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</si>
  <si>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</si>
  <si>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</si>
  <si>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</si>
  <si>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</si>
  <si>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</si>
  <si>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</si>
  <si>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</si>
  <si>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</si>
  <si>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</si>
  <si>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</si>
  <si>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</si>
  <si>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</si>
  <si>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</si>
  <si>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</si>
  <si>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</si>
  <si>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</si>
  <si>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</si>
  <si>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</si>
  <si>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</si>
  <si>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</si>
  <si>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</si>
  <si>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</si>
  <si>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</si>
  <si>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</si>
  <si>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</si>
  <si>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</si>
  <si>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</si>
  <si>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</si>
  <si>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</si>
  <si>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</si>
  <si>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</si>
  <si>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</si>
  <si>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</si>
  <si>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</si>
  <si>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</si>
  <si>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</si>
  <si>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</si>
  <si>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</si>
  <si>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</si>
  <si>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</si>
  <si>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</si>
  <si>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</si>
  <si>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</si>
  <si>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</si>
  <si>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</si>
  <si>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</si>
  <si>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</si>
  <si>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</si>
  <si>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</si>
  <si>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</si>
  <si>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</si>
  <si>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</si>
  <si>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</si>
  <si>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</si>
  <si>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</si>
  <si>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</si>
  <si>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</si>
  <si>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</si>
  <si>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</si>
  <si>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</si>
  <si>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</si>
  <si>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</si>
  <si>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</si>
  <si>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</si>
  <si>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</si>
  <si>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</si>
  <si>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</si>
  <si>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</si>
  <si>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</si>
  <si>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</si>
  <si>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</si>
  <si>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</si>
  <si>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</si>
  <si>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</si>
  <si>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</si>
  <si>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</si>
  <si>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</si>
  <si>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</si>
  <si>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</si>
  <si>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</si>
  <si>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</si>
  <si>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</si>
  <si>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</si>
  <si>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</si>
  <si>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</si>
  <si>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</si>
  <si>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</si>
  <si>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</si>
  <si>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</si>
  <si>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</si>
  <si>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</si>
  <si>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</si>
  <si>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</si>
  <si>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</si>
  <si>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</si>
  <si>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</si>
  <si>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</si>
  <si>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</si>
  <si>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</si>
  <si>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</si>
  <si>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</si>
  <si>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</si>
  <si>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</si>
  <si>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</si>
  <si>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</si>
  <si>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</si>
  <si>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</si>
  <si>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</si>
  <si>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</si>
  <si>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</si>
  <si>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</si>
  <si>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</si>
  <si>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</si>
  <si>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</si>
  <si>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</si>
  <si>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</si>
  <si>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</si>
  <si>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</si>
  <si>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</si>
  <si>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</si>
  <si>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</si>
  <si>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</si>
  <si>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</si>
  <si>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</si>
  <si>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</si>
  <si>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</si>
  <si>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</si>
  <si>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</si>
  <si>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</si>
  <si>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</si>
  <si>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</si>
  <si>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</si>
  <si>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</si>
  <si>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</si>
  <si>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</si>
  <si>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</si>
  <si>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</si>
  <si>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</si>
  <si>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</si>
  <si>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</si>
  <si>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</si>
  <si>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</si>
  <si>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</si>
  <si>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</si>
  <si>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</si>
  <si>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</si>
  <si>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</si>
  <si>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</si>
  <si>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</si>
  <si>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</si>
  <si>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</si>
  <si>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</si>
  <si>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</si>
  <si>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</si>
  <si>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</si>
  <si>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</si>
  <si>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</si>
  <si>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</si>
  <si>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</si>
  <si>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</si>
  <si>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</si>
  <si>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</si>
  <si>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</si>
  <si>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</si>
  <si>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</si>
  <si>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</si>
  <si>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</si>
  <si>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</si>
  <si>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</si>
  <si>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</si>
  <si>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</si>
  <si>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</si>
  <si>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</si>
  <si>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</si>
  <si>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</si>
  <si>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</si>
  <si>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</si>
  <si>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</si>
  <si>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</si>
  <si>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</si>
  <si>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</si>
  <si>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</si>
  <si>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</si>
  <si>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</si>
  <si>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</si>
  <si>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</si>
  <si>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</si>
  <si>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</si>
  <si>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</si>
  <si>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</si>
  <si>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</si>
  <si>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</si>
  <si>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</si>
  <si>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</si>
  <si>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</si>
  <si>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</si>
  <si>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</si>
  <si>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</si>
  <si>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</si>
  <si>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</si>
  <si>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</si>
  <si>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</si>
  <si>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</si>
  <si>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</si>
  <si>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</si>
  <si>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</si>
  <si>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</si>
  <si>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</si>
  <si>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</si>
  <si>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</si>
  <si>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</si>
  <si>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</si>
  <si>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</si>
  <si>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</si>
  <si>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</si>
  <si>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</si>
  <si>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</si>
  <si>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</si>
  <si>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</si>
  <si>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</si>
  <si>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</si>
  <si>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</si>
  <si>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</si>
  <si>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</si>
  <si>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</si>
  <si>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</si>
  <si>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</si>
  <si>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</si>
  <si>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</si>
  <si>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</si>
  <si>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</si>
  <si>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</si>
  <si>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</si>
  <si>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</si>
  <si>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</si>
  <si>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</si>
  <si>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</si>
  <si>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</si>
  <si>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</si>
  <si>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</si>
  <si>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</si>
  <si>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</si>
  <si>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</si>
  <si>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</si>
  <si>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</si>
  <si>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</si>
  <si>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</si>
  <si>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</si>
  <si>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</si>
  <si>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</si>
  <si>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</si>
  <si>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</si>
  <si>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</si>
  <si>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</si>
  <si>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</si>
  <si>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</si>
  <si>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</si>
  <si>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</si>
  <si>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</si>
  <si>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</si>
  <si>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</si>
  <si>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</si>
  <si>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</si>
  <si>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</si>
  <si>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</si>
  <si>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</si>
  <si>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</si>
  <si>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</si>
  <si>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</si>
  <si>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</si>
  <si>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</si>
  <si>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</si>
  <si>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</si>
  <si>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</si>
  <si>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</si>
  <si>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</si>
  <si>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</si>
  <si>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</si>
  <si>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</si>
  <si>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</si>
  <si>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</si>
  <si>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</si>
  <si>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</si>
  <si>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</si>
  <si>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</si>
  <si>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</si>
  <si>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</si>
  <si>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</si>
  <si>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</si>
  <si>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</si>
  <si>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</si>
  <si>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</si>
  <si>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</si>
  <si>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</si>
  <si>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</si>
  <si>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</si>
  <si>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</si>
  <si>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</si>
  <si>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</si>
  <si>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</si>
  <si>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</si>
  <si>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</si>
  <si>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</si>
  <si>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</si>
  <si>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</si>
  <si>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</si>
  <si>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</si>
  <si>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</si>
  <si>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</si>
  <si>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</si>
  <si>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</si>
  <si>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</si>
  <si>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</si>
  <si>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</si>
  <si>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</si>
  <si>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</si>
  <si>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</si>
  <si>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</si>
  <si>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</si>
  <si>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</si>
  <si>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</si>
  <si>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</si>
  <si>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</si>
  <si>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</si>
  <si>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</si>
  <si>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</si>
  <si>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</si>
  <si>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</si>
  <si>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</si>
  <si>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</si>
  <si>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</si>
  <si>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</si>
  <si>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</si>
  <si>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</si>
  <si>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</si>
  <si>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</si>
  <si>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</si>
  <si>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</si>
  <si>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</si>
  <si>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</si>
  <si>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</si>
  <si>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</si>
  <si>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</si>
  <si>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</si>
  <si>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</si>
  <si>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</si>
  <si>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</si>
  <si>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</si>
  <si>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</si>
  <si>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</si>
  <si>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</si>
  <si>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</si>
  <si>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</si>
  <si>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</si>
  <si>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</si>
  <si>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</si>
  <si>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</si>
  <si>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</si>
  <si>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</si>
  <si>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</si>
  <si>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</si>
  <si>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</si>
  <si>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</si>
  <si>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</si>
  <si>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</si>
  <si>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</si>
  <si>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</si>
  <si>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</si>
  <si>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</si>
  <si>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</si>
  <si>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</si>
  <si>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</si>
  <si>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</si>
  <si>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</si>
  <si>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</si>
  <si>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</si>
  <si>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</si>
  <si>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</si>
  <si>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</si>
  <si>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</si>
  <si>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</si>
  <si>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</si>
  <si>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</si>
  <si>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</si>
  <si>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</si>
  <si>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</si>
  <si>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</si>
  <si>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</si>
  <si>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</si>
  <si>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</si>
  <si>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</si>
  <si>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</si>
  <si>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</si>
  <si>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</si>
  <si>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</si>
  <si>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</si>
  <si>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</si>
  <si>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</si>
  <si>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</si>
  <si>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</si>
  <si>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</si>
  <si>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</si>
  <si>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</si>
  <si>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</si>
  <si>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</si>
  <si>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</si>
  <si>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</si>
  <si>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</si>
  <si>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</si>
  <si>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</si>
  <si>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</si>
  <si>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</si>
  <si>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</si>
  <si>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</si>
  <si>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</si>
  <si>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</si>
  <si>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</si>
  <si>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</si>
  <si>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</si>
  <si>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</si>
  <si>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</si>
  <si>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</si>
  <si>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</si>
  <si>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</si>
  <si>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</si>
  <si>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</si>
  <si>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</si>
  <si>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</si>
  <si>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</si>
  <si>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</si>
  <si>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</si>
  <si>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</si>
  <si>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</si>
  <si>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</si>
  <si>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</si>
  <si>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</si>
  <si>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</si>
  <si>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</si>
  <si>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</si>
  <si>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</si>
  <si>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</si>
  <si>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</si>
  <si>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</si>
  <si>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</si>
  <si>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</si>
  <si>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</si>
  <si>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</si>
  <si>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</si>
  <si>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</si>
  <si>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</si>
  <si>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</si>
  <si>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</si>
  <si>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</si>
  <si>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</si>
  <si>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</si>
  <si>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</si>
  <si>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</si>
  <si>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</si>
  <si>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</si>
  <si>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</si>
  <si>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</si>
  <si>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</si>
  <si>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</si>
  <si>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</si>
  <si>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</si>
  <si>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</si>
  <si>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</si>
  <si>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</si>
  <si>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</si>
  <si>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</si>
  <si>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</si>
  <si>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</si>
  <si>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</si>
  <si>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</si>
  <si>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</si>
  <si>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</si>
  <si>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</si>
  <si>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</si>
  <si>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</si>
  <si>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</si>
  <si>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</si>
  <si>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</si>
  <si>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</si>
  <si>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</si>
  <si>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</si>
  <si>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</si>
  <si>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</si>
  <si>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</si>
  <si>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</si>
  <si>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</si>
  <si>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</si>
  <si>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</si>
  <si>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</si>
  <si>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</si>
  <si>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</si>
  <si>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</si>
  <si>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</si>
  <si>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</si>
  <si>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</si>
  <si>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</si>
  <si>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</si>
  <si>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</si>
  <si>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</si>
  <si>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</si>
  <si>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</si>
  <si>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</si>
  <si>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</si>
  <si>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</si>
  <si>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</si>
  <si>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</si>
  <si>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</si>
  <si>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</si>
  <si>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</si>
  <si>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</si>
  <si>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</si>
  <si>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</si>
  <si>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</si>
  <si>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</si>
  <si>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</si>
  <si>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</si>
  <si>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</si>
  <si>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</si>
  <si>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</si>
  <si>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</si>
  <si>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</si>
  <si>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</si>
  <si>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</si>
  <si>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</si>
  <si>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</si>
  <si>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</si>
  <si>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</si>
  <si>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</si>
  <si>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</si>
  <si>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</si>
  <si>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</si>
  <si>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</si>
  <si>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</si>
  <si>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</si>
  <si>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</si>
  <si>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</si>
  <si>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</si>
  <si>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</si>
  <si>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</si>
  <si>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</si>
  <si>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</si>
  <si>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</si>
  <si>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</si>
  <si>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</si>
  <si>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</si>
  <si>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</si>
  <si>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</si>
  <si>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</si>
  <si>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</si>
  <si>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</si>
  <si>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</si>
  <si>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</si>
  <si>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</si>
  <si>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</si>
  <si>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</si>
  <si>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</si>
  <si>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</si>
  <si>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</si>
  <si>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</si>
  <si>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</si>
  <si>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</si>
  <si>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</si>
  <si>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</si>
  <si>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</si>
  <si>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</si>
  <si>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</si>
  <si>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</si>
  <si>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</si>
  <si>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</si>
  <si>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</si>
  <si>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</si>
  <si>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</si>
  <si>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</si>
  <si>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</si>
  <si>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</si>
  <si>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</si>
  <si>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</si>
  <si>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</si>
  <si>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</si>
  <si>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</si>
  <si>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</si>
  <si>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</si>
  <si>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</si>
  <si>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</si>
  <si>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</si>
  <si>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</si>
  <si>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</si>
  <si>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</si>
  <si>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</si>
  <si>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</si>
  <si>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</si>
  <si>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</si>
  <si>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</si>
  <si>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</si>
  <si>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</si>
  <si>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</si>
  <si>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</si>
  <si>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</si>
  <si>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</si>
  <si>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</si>
  <si>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</si>
  <si>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</si>
  <si>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</si>
  <si>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</si>
  <si>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</si>
  <si>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</si>
  <si>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</si>
  <si>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</si>
  <si>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</si>
  <si>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</si>
  <si>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</si>
  <si>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</si>
  <si>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</si>
  <si>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</si>
  <si>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</si>
  <si>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</si>
  <si>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</si>
  <si>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</si>
  <si>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</si>
  <si>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</si>
  <si>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</si>
  <si>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</si>
  <si>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</si>
  <si>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</si>
  <si>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</si>
  <si>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</si>
  <si>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</si>
  <si>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</si>
  <si>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</si>
  <si>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</si>
  <si>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</si>
  <si>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</si>
  <si>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</si>
  <si>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</si>
  <si>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</si>
  <si>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</si>
  <si>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</si>
  <si>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</si>
  <si>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</si>
  <si>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</si>
  <si>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</si>
  <si>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</si>
  <si>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</si>
  <si>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</si>
  <si>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</si>
  <si>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</si>
  <si>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</si>
  <si>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</si>
  <si>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</si>
  <si>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</si>
  <si>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</si>
  <si>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</si>
  <si>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</si>
  <si>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</si>
  <si>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</si>
  <si>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</si>
  <si>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</si>
  <si>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</si>
  <si>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</si>
  <si>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</si>
  <si>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</si>
  <si>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</si>
  <si>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</si>
  <si>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</si>
  <si>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</si>
  <si>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</si>
  <si>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</si>
  <si>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</si>
  <si>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</si>
  <si>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</si>
  <si>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</si>
  <si>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</si>
  <si>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</si>
  <si>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</si>
  <si>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</si>
  <si>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</si>
  <si>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</si>
  <si>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</si>
  <si>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</si>
  <si>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</si>
  <si>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</si>
  <si>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</si>
  <si>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</si>
  <si>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</si>
  <si>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</si>
  <si>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</si>
  <si>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</si>
  <si>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</si>
  <si>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</si>
  <si>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</si>
  <si>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</si>
  <si>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</si>
  <si>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</si>
  <si>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</si>
  <si>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</si>
  <si>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</si>
  <si>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</si>
  <si>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</si>
  <si>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</si>
  <si>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</si>
  <si>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</si>
  <si>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</si>
  <si>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</si>
  <si>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</si>
  <si>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</si>
  <si>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</si>
  <si>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</si>
  <si>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</si>
  <si>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</si>
  <si>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</si>
  <si>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</si>
  <si>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</si>
  <si>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</si>
  <si>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</si>
  <si>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</si>
  <si>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</si>
  <si>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</si>
  <si>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</si>
  <si>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</si>
  <si>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</si>
  <si>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</si>
  <si>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</si>
  <si>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</si>
  <si>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</si>
  <si>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</si>
  <si>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</si>
  <si>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</si>
  <si>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</si>
  <si>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</si>
  <si>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</si>
  <si>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</si>
  <si>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</si>
  <si>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</si>
  <si>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</si>
  <si>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</si>
  <si>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</si>
  <si>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</si>
  <si>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</si>
  <si>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</si>
  <si>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</si>
  <si>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</si>
  <si>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</si>
  <si>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</si>
  <si>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</si>
  <si>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</si>
  <si>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</si>
  <si>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</si>
  <si>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</si>
  <si>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</si>
  <si>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</si>
  <si>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</si>
  <si>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</si>
  <si>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</si>
  <si>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</si>
  <si>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</si>
  <si>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</si>
  <si>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</si>
  <si>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</si>
  <si>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</si>
  <si>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</si>
  <si>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</si>
  <si>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</si>
  <si>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</si>
  <si>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</si>
  <si>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</si>
  <si>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</si>
  <si>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</si>
  <si>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</si>
  <si>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</si>
  <si>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</si>
  <si>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</si>
  <si>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</si>
  <si>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</si>
  <si>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</si>
  <si>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</si>
  <si>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</si>
  <si>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</si>
  <si>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</si>
  <si>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</si>
  <si>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</si>
  <si>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</si>
  <si>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</si>
  <si>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</si>
  <si>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</si>
  <si>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</si>
  <si>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</si>
  <si>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</si>
  <si>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</si>
  <si>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</si>
  <si>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</si>
  <si>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</si>
  <si>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</si>
  <si>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</si>
  <si>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</si>
  <si>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</si>
  <si>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</si>
  <si>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</si>
  <si>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</si>
  <si>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</si>
  <si>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</si>
  <si>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</si>
  <si>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</si>
  <si>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</si>
  <si>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</si>
  <si>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</si>
  <si>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</si>
  <si>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</si>
  <si>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</si>
  <si>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</si>
  <si>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</si>
  <si>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</si>
  <si>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</si>
  <si>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</si>
  <si>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</si>
  <si>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</si>
  <si>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</si>
  <si>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</si>
  <si>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</si>
  <si>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</si>
  <si>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</si>
  <si>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</si>
  <si>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</si>
  <si>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</si>
  <si>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</si>
  <si>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</si>
  <si>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</si>
  <si>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</si>
  <si>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</si>
  <si>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</si>
  <si>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</si>
  <si>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</si>
  <si>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</si>
  <si>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</si>
  <si>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</si>
  <si>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</si>
  <si>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</si>
  <si>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</si>
  <si>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</si>
  <si>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</si>
  <si>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</si>
  <si>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</si>
  <si>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</si>
  <si>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</si>
  <si>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</si>
  <si>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</si>
  <si>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</si>
  <si>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</si>
  <si>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</si>
  <si>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</si>
  <si>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</si>
  <si>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</si>
  <si>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</si>
  <si>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</si>
  <si>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</si>
  <si>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</si>
  <si>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</si>
  <si>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</si>
  <si>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</si>
  <si>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</si>
  <si>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</si>
  <si>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</si>
  <si>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</si>
  <si>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</si>
  <si>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</si>
  <si>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</si>
  <si>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</si>
  <si>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</si>
  <si>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</si>
  <si>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</si>
  <si>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</si>
  <si>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</si>
  <si>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</si>
  <si>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</si>
  <si>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</si>
  <si>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</si>
  <si>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</si>
  <si>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</si>
  <si>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</si>
  <si>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</si>
  <si>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</si>
  <si>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</si>
  <si>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</si>
  <si>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</si>
  <si>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</si>
  <si>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</si>
  <si>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</si>
  <si>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</si>
  <si>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</si>
  <si>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</si>
  <si>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</si>
  <si>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</si>
  <si>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</si>
  <si>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</si>
  <si>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</si>
  <si>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</si>
  <si>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</si>
  <si>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</si>
  <si>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</si>
  <si>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</si>
  <si>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</si>
  <si>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</si>
  <si>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</si>
  <si>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</si>
  <si>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</si>
  <si>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</si>
  <si>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</si>
  <si>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</si>
  <si>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</si>
  <si>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</si>
  <si>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</si>
  <si>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</si>
  <si>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</si>
  <si>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</si>
  <si>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</si>
  <si>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</si>
  <si>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</si>
  <si>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</si>
  <si>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ZEVZXW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</si>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</sst>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9" activePane="bottomRight" state="frozen"/>
      <selection pane="bottomRight" activeCell="B77" sqref="B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1002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1003</v>
      </c>
      <c r="BI1" s="352"/>
      <c r="BJ1" s="353"/>
      <c r="BK1" s="354"/>
      <c r="BL1" s="50"/>
      <c r="BM1" s="344" t="s">
        <v>1004</v>
      </c>
      <c r="BN1" s="345"/>
      <c r="BO1" s="345"/>
      <c r="BP1" s="345"/>
      <c r="BQ1" s="345"/>
      <c r="BR1" s="345"/>
      <c r="BS1" s="346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7" t="s">
        <v>1005</v>
      </c>
      <c r="AJ2" s="348"/>
      <c r="AK2" s="348"/>
      <c r="AL2" s="348"/>
      <c r="AM2" s="348"/>
      <c r="AN2" s="348"/>
      <c r="AO2" s="348"/>
      <c r="AP2" s="348"/>
      <c r="AQ2" s="350"/>
      <c r="AR2" s="240"/>
      <c r="AS2" s="362" t="s">
        <v>1008</v>
      </c>
      <c r="AT2" s="349"/>
      <c r="AU2" s="349"/>
      <c r="AV2" s="349"/>
      <c r="AW2" s="349"/>
      <c r="AX2" s="348"/>
      <c r="AY2" s="350"/>
      <c r="AZ2" s="4"/>
      <c r="BA2" s="341" t="s">
        <v>1009</v>
      </c>
      <c r="BB2" s="343"/>
      <c r="BC2" s="347" t="s">
        <v>1006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1" t="s">
        <v>1010</v>
      </c>
      <c r="AJ3" s="343"/>
      <c r="AK3" s="341" t="s">
        <v>1011</v>
      </c>
      <c r="AL3" s="342"/>
      <c r="AM3" s="342"/>
      <c r="AN3" s="342"/>
      <c r="AO3" s="342"/>
      <c r="AP3" s="342"/>
      <c r="AQ3" s="343"/>
      <c r="AR3" s="241"/>
      <c r="AS3" s="365" t="s">
        <v>1017</v>
      </c>
      <c r="AT3" s="366"/>
      <c r="AU3" s="365" t="s">
        <v>1018</v>
      </c>
      <c r="AV3" s="366"/>
      <c r="AW3" s="365" t="s">
        <v>1019</v>
      </c>
      <c r="AX3" s="367"/>
      <c r="AY3" s="64" t="s">
        <v>1020</v>
      </c>
      <c r="AZ3" s="64"/>
      <c r="BA3" s="363"/>
      <c r="BB3" s="364"/>
      <c r="BC3" s="341" t="s">
        <v>1013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1021</v>
      </c>
      <c r="BN3" s="345"/>
      <c r="BO3" s="345"/>
      <c r="BP3" s="346"/>
      <c r="BQ3" s="344" t="s">
        <v>637</v>
      </c>
      <c r="BR3" s="345"/>
      <c r="BS3" s="346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">
        <v>239</v>
      </c>
      <c r="AM38" s="273" t="s">
        <v>1174</v>
      </c>
      <c r="AN38" s="273" t="s">
        <v>1175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1176</v>
      </c>
      <c r="BK38" s="17" t="s">
        <v>1177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1180</v>
      </c>
      <c r="W39" s="339" t="s">
        <v>1181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1182</v>
      </c>
      <c r="BK39" s="17" t="s">
        <v>1183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1180</v>
      </c>
      <c r="W40" s="174" t="s">
        <v>1184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1185</v>
      </c>
      <c r="BK40" s="17" t="s">
        <v>1183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1180</v>
      </c>
      <c r="W41" s="174" t="s">
        <v>1186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1187</v>
      </c>
      <c r="BK41" s="17" t="s">
        <v>1183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1180</v>
      </c>
      <c r="W42" s="174" t="s">
        <v>1188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1189</v>
      </c>
      <c r="BK42" s="17" t="s">
        <v>1183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1190</v>
      </c>
      <c r="W43" s="174" t="s">
        <v>1191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1193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1194</v>
      </c>
      <c r="BL45" s="16"/>
      <c r="BM45" s="15" t="s">
        <v>865</v>
      </c>
      <c r="BN45" s="15" t="s">
        <v>865</v>
      </c>
      <c r="BO45" s="166" t="s">
        <v>865</v>
      </c>
      <c r="BP45" s="17" t="s">
        <v>1194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1197</v>
      </c>
      <c r="W46" s="339" t="s">
        <v>1198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1199</v>
      </c>
      <c r="BK46" s="17" t="s">
        <v>1200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1197</v>
      </c>
      <c r="W47" s="276" t="s">
        <v>1201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1202</v>
      </c>
      <c r="BK47" s="17" t="s">
        <v>1200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1197</v>
      </c>
      <c r="W48" s="276" t="s">
        <v>1201</v>
      </c>
      <c r="X48" s="219" t="s">
        <v>830</v>
      </c>
      <c r="Y48" s="159" t="s">
        <v>829</v>
      </c>
      <c r="Z48" s="159"/>
      <c r="AA48" s="218" t="s">
        <v>1203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1204</v>
      </c>
      <c r="BK48" s="340" t="s">
        <v>1200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1205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1206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1207</v>
      </c>
      <c r="J50" s="218">
        <v>54</v>
      </c>
      <c r="K50" s="218">
        <v>105</v>
      </c>
      <c r="L50" s="84" t="s">
        <v>487</v>
      </c>
      <c r="M50" s="205" t="s">
        <v>1208</v>
      </c>
      <c r="N50" s="205" t="s">
        <v>1209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1210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1211</v>
      </c>
      <c r="BK50" s="17" t="s">
        <v>1212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1214</v>
      </c>
      <c r="BK51" s="17" t="s">
        <v>1215</v>
      </c>
      <c r="BL51" s="16"/>
      <c r="BM51" s="15" t="s">
        <v>865</v>
      </c>
      <c r="BN51" s="15" t="s">
        <v>865</v>
      </c>
      <c r="BO51" s="166" t="s">
        <v>865</v>
      </c>
      <c r="BP51" s="17" t="s">
        <v>1215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1216</v>
      </c>
      <c r="BK52" s="17" t="s">
        <v>1162</v>
      </c>
      <c r="BL52" s="16"/>
      <c r="BM52" s="15" t="s">
        <v>855</v>
      </c>
      <c r="BN52" s="15" t="s">
        <v>885</v>
      </c>
      <c r="BO52" s="166" t="s">
        <v>948</v>
      </c>
      <c r="BP52" s="17" t="s">
        <v>1162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SuperExecução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1217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1218</v>
      </c>
      <c r="N55" s="205" t="s">
        <v>1219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1220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N5745994</v>
      </c>
      <c r="B62" s="172">
        <v>45994</v>
      </c>
      <c r="C62" s="8">
        <f>IF(BS_CONTROLE[[#This Row],[DATA]]="","",WEEKNUM(BS_CONTROLE[[#This Row],[DATA]]))</f>
        <v>49</v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1221</v>
      </c>
      <c r="J62" s="218">
        <v>49</v>
      </c>
      <c r="K62" s="218">
        <v>185</v>
      </c>
      <c r="L62" s="84"/>
      <c r="M62" s="205" t="s">
        <v>1222</v>
      </c>
      <c r="N62" s="205" t="s">
        <v>1223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1224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1180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1180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1180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1225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759</v>
      </c>
      <c r="E73" s="30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1193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 t="s">
        <v>487</v>
      </c>
      <c r="I74" s="174" t="s">
        <v>487</v>
      </c>
      <c r="J74" s="218">
        <v>92</v>
      </c>
      <c r="K74" s="218">
        <v>103.3</v>
      </c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BASE_MAPA!$D$2:$D$359, BASE_MAPA!$I$2:$I$359), "ERRO")</f>
        <v>069-ZEV</v>
      </c>
      <c r="V74" s="199" t="s">
        <v>1136</v>
      </c>
      <c r="W74" s="276" t="s">
        <v>1113</v>
      </c>
      <c r="X74" s="219" t="s">
        <v>835</v>
      </c>
      <c r="Y74" s="159"/>
      <c r="Z74" s="159"/>
      <c r="AA74" s="84" t="s">
        <v>487</v>
      </c>
      <c r="AB74" s="71" t="s">
        <v>487</v>
      </c>
      <c r="AC74" s="71" t="s">
        <v>487</v>
      </c>
      <c r="AD74" s="174" t="s">
        <v>487</v>
      </c>
      <c r="AE74" s="84" t="s">
        <v>487</v>
      </c>
      <c r="AF74" s="84" t="s">
        <v>487</v>
      </c>
      <c r="AG74" s="84" t="s">
        <v>487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ZGP</v>
      </c>
      <c r="AN74" s="273" t="str">
        <f>IF(BS_CONTROLE[[#This Row],[SB]]=0, "-", BS_CONTROLE[[#This Row],[SB]])</f>
        <v>ZGP2</v>
      </c>
      <c r="AO74" s="274">
        <f>IF(BS_CONTROLE[[#This Row],[SUB]]=0, "-", BS_CONTROLE[[#This Row],[SUB]])</f>
        <v>92</v>
      </c>
      <c r="AP74" s="275">
        <f>IF(BS_CONTROLE[[#This Row],[KM - Inicio]]=0, "-", BS_CONTROLE[[#This Row],[KM - Inicio]])</f>
        <v>103.3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BASE_MAPA!$D$2:$D$359, BASE_MAPA!$I$2:$I$359), "ERRO")</f>
        <v>069-ZEV</v>
      </c>
      <c r="BF74" s="276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686</v>
      </c>
      <c r="E75" s="309">
        <v>608</v>
      </c>
      <c r="F75" s="71" t="s">
        <v>593</v>
      </c>
      <c r="G75" s="9" t="str">
        <f>IF(D75="","*",VLOOKUP(F75,BS_ATIVIDADE[#All],3,FALSE))</f>
        <v>MECANIZAÇÃO - SOCADORA</v>
      </c>
      <c r="H75" s="174" t="s">
        <v>1156</v>
      </c>
      <c r="I75" s="174" t="s">
        <v>1124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BASE_MAPA!$D$2:$D$359, BASE_MAPA!$I$2:$I$359), "ERRO")</f>
        <v>ZGM-109</v>
      </c>
      <c r="V75" s="276" t="s">
        <v>1097</v>
      </c>
      <c r="W75" s="276" t="s">
        <v>1098</v>
      </c>
      <c r="X75" s="219" t="s">
        <v>835</v>
      </c>
      <c r="Y75" s="159"/>
      <c r="Z75" s="159"/>
      <c r="AA75" s="218">
        <v>1</v>
      </c>
      <c r="AB75" s="173" t="s">
        <v>826</v>
      </c>
      <c r="AC75" s="173" t="s">
        <v>821</v>
      </c>
      <c r="AD75" s="331">
        <v>0.25</v>
      </c>
      <c r="AE75" s="218">
        <v>6235</v>
      </c>
      <c r="AF75" s="218">
        <v>6215</v>
      </c>
      <c r="AG75" s="218" t="s">
        <v>487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73" t="str">
        <f>IF(BS_CONTROLE[[#This Row],[Local - Partida]]=0, "-", BS_CONTROLE[[#This Row],[Local - Partida]])</f>
        <v>109ZPT2</v>
      </c>
      <c r="AL75" s="273" t="str">
        <f>IF(BS_CONTROLE[[#This Row],[Local - Encerramento]]=0, "-", BS_CONTROLE[[#This Row],[Local - Encerramento]])</f>
        <v>ZPTZDR</v>
      </c>
      <c r="AM75" s="273" t="str">
        <f>IF(BS_CONTROLE[[#This Row],[Entre - Estações]]=0, "-", BS_CONTROLE[[#This Row],[Entre - Estações]])</f>
        <v>ZGM1</v>
      </c>
      <c r="AN75" s="273" t="str">
        <f>IF(BS_CONTROLE[[#This Row],[SB]]=0, "-", BS_CONTROLE[[#This Row],[SB]])</f>
        <v>ZGM1</v>
      </c>
      <c r="AO75" s="274">
        <f>IF(BS_CONTROLE[[#This Row],[SUB]]=0, "-", BS_CONTROLE[[#This Row],[SUB]])</f>
        <v>30</v>
      </c>
      <c r="AP75" s="275">
        <f>IF(BS_CONTROLE[[#This Row],[KM - Inicio]]=0, "-", BS_CONTROLE[[#This Row],[KM - Inicio]])</f>
        <v>114.3</v>
      </c>
      <c r="AQ75" s="275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308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BASE_MAPA!$D$2:$D$359, BASE_MAPA!$I$2:$I$359), "ERRO")</f>
        <v>ZGM-109</v>
      </c>
      <c r="BF75" s="276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754</v>
      </c>
      <c r="E76" s="309">
        <v>46</v>
      </c>
      <c r="F76" s="173" t="s">
        <v>566</v>
      </c>
      <c r="G76" s="9" t="str">
        <f>IF(D76="","*",VLOOKUP(F76,BS_ATIVIDADE[#All],3,FALSE))</f>
        <v>LIMPEZA LASTRO</v>
      </c>
      <c r="H76" s="174" t="s">
        <v>487</v>
      </c>
      <c r="I76" s="174" t="s">
        <v>487</v>
      </c>
      <c r="J76" s="218">
        <v>53</v>
      </c>
      <c r="K76" s="218">
        <v>115.5</v>
      </c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BASE_MAPA!$D$2:$D$359, BASE_MAPA!$I$2:$I$359), "ERRO")</f>
        <v>PAT-ZGM</v>
      </c>
      <c r="V76" s="199" t="s">
        <v>1136</v>
      </c>
      <c r="W76" s="174" t="s">
        <v>1101</v>
      </c>
      <c r="X76" s="219" t="s">
        <v>835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ZGM-109</v>
      </c>
      <c r="AN76" s="273" t="str">
        <f>IF(BS_CONTROLE[[#This Row],[SB]]=0, "-", BS_CONTROLE[[#This Row],[SB]])</f>
        <v>117ZGM2</v>
      </c>
      <c r="AO76" s="274">
        <f>IF(BS_CONTROLE[[#This Row],[SUB]]=0, "-", BS_CONTROLE[[#This Row],[SUB]])</f>
        <v>53</v>
      </c>
      <c r="AP76" s="275">
        <f>IF(BS_CONTROLE[[#This Row],[KM - Inicio]]=0, "-", BS_CONTROLE[[#This Row],[KM - Inicio]])</f>
        <v>115.5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BASE_MAPA!$D$2:$D$359, BASE_MAPA!$I$2:$I$359), "ERRO")</f>
        <v>PAT-ZGM</v>
      </c>
      <c r="BF76" s="276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702</v>
      </c>
      <c r="E77" s="309">
        <v>622</v>
      </c>
      <c r="F77" s="71" t="s">
        <v>511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487</v>
      </c>
      <c r="M77" s="205" t="s">
        <v>125</v>
      </c>
      <c r="N77" s="205" t="s">
        <v>1213</v>
      </c>
      <c r="O77" s="174">
        <v>0.375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BASE_MAPA!$D$2:$D$359, BASE_MAPA!$I$2:$I$359), "ERRO")</f>
        <v>PAT-ZGM</v>
      </c>
      <c r="V77" s="276" t="s">
        <v>1126</v>
      </c>
      <c r="W77" s="276" t="s">
        <v>1127</v>
      </c>
      <c r="X77" s="219" t="s">
        <v>835</v>
      </c>
      <c r="Y77" s="159"/>
      <c r="Z77" s="159"/>
      <c r="AA77" s="218">
        <v>1</v>
      </c>
      <c r="AB77" s="71" t="s">
        <v>826</v>
      </c>
      <c r="AC77" s="71" t="s">
        <v>821</v>
      </c>
      <c r="AD77" s="331">
        <v>0.33333333333333331</v>
      </c>
      <c r="AE77" s="218">
        <v>6527</v>
      </c>
      <c r="AF77" s="218" t="s">
        <v>487</v>
      </c>
      <c r="AG77" s="218" t="s">
        <v>487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73" t="str">
        <f>IF(BS_CONTROLE[[#This Row],[Local - Partida]]=0, "-", BS_CONTROLE[[#This Row],[Local - Partida]])</f>
        <v>ZPT</v>
      </c>
      <c r="AL77" s="273" t="str">
        <f>IF(BS_CONTROLE[[#This Row],[Local - Encerramento]]=0, "-", BS_CONTROLE[[#This Row],[Local - Encerramento]])</f>
        <v>ZPG</v>
      </c>
      <c r="AM77" s="273" t="str">
        <f>IF(BS_CONTROLE[[#This Row],[Entre - Estações]]=0, "-", BS_CONTROLE[[#This Row],[Entre - Estações]])</f>
        <v>ZPT-ZPG</v>
      </c>
      <c r="AN77" s="273" t="str">
        <f>IF(BS_CONTROLE[[#This Row],[SB]]=0, "-", BS_CONTROLE[[#This Row],[SB]])</f>
        <v>ZPTZPGZPT</v>
      </c>
      <c r="AO77" s="274">
        <f>IF(BS_CONTROLE[[#This Row],[SUB]]=0, "-", BS_CONTROLE[[#This Row],[SUB]])</f>
        <v>53</v>
      </c>
      <c r="AP77" s="275">
        <f>IF(BS_CONTROLE[[#This Row],[KM - Inicio]]=0, "-", BS_CONTROLE[[#This Row],[KM - Inicio]])</f>
        <v>109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BASE_MAPA!$D$2:$D$359, BASE_MAPA!$I$2:$I$359), "ERRO")</f>
        <v>PAT-ZGM</v>
      </c>
      <c r="BF77" s="276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V62:Y67 W55:Y55 V68:V70 X68:Y70 V71:Y73 V74 X74:Y75 V76:Y76 V78:Y450 X77:Y7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8" t="s">
        <v>1226</v>
      </c>
      <c r="D5" s="369"/>
      <c r="E5" s="369"/>
      <c r="F5" s="369"/>
      <c r="G5" s="369"/>
      <c r="H5" s="369"/>
      <c r="I5" s="369"/>
      <c r="J5" s="370"/>
      <c r="K5" s="371" t="s">
        <v>1227</v>
      </c>
      <c r="L5" s="372"/>
      <c r="M5" s="372"/>
      <c r="N5" s="372"/>
      <c r="O5" s="373" t="s">
        <v>1228</v>
      </c>
      <c r="P5" s="374"/>
      <c r="Q5" s="375"/>
    </row>
    <row r="6" spans="1:17" s="94" customFormat="1" ht="15.75" customHeight="1">
      <c r="A6" s="88" t="s">
        <v>1229</v>
      </c>
      <c r="B6" s="95" t="s">
        <v>1230</v>
      </c>
      <c r="C6" s="96" t="s">
        <v>1042</v>
      </c>
      <c r="D6" s="97" t="s">
        <v>1043</v>
      </c>
      <c r="E6" s="96" t="s">
        <v>1231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1232</v>
      </c>
      <c r="M6" s="140" t="s">
        <v>506</v>
      </c>
      <c r="N6" s="141" t="s">
        <v>1037</v>
      </c>
      <c r="O6" s="247" t="s">
        <v>1080</v>
      </c>
      <c r="P6" s="158"/>
      <c r="Q6" s="194" t="s">
        <v>1233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>
        <f>IF(SP_SUL!B62="","*",SP_SUL!B62)</f>
        <v>45994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0.375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6"/>
      <c r="B1" s="377"/>
      <c r="C1" s="378"/>
      <c r="L1" s="102"/>
      <c r="M1" s="125"/>
      <c r="N1" s="283"/>
      <c r="O1" s="283"/>
      <c r="P1" s="171"/>
      <c r="Q1" s="379" t="s">
        <v>1090</v>
      </c>
      <c r="R1" s="380"/>
      <c r="U1" s="103"/>
      <c r="V1" s="381" t="s">
        <v>1234</v>
      </c>
      <c r="W1" s="381"/>
      <c r="X1" s="381"/>
      <c r="Y1" s="105"/>
    </row>
    <row r="2" spans="1:25" s="101" customFormat="1" ht="11.25" customHeight="1">
      <c r="A2" s="106" t="s">
        <v>1235</v>
      </c>
      <c r="B2" s="106" t="s">
        <v>1230</v>
      </c>
      <c r="C2" s="106" t="s">
        <v>483</v>
      </c>
      <c r="D2" s="107" t="s">
        <v>1042</v>
      </c>
      <c r="E2" s="107" t="s">
        <v>1043</v>
      </c>
      <c r="F2" s="107" t="s">
        <v>1229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1236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>
        <f>IF(SP_SUL!B62="","*",SP_SUL!B62)</f>
        <v>45994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85">
        <f>IF(SP_SUL!K74="","*",SP_SUL!K74)</f>
        <v>103.3</v>
      </c>
      <c r="O72" s="285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85">
        <f>IF(SP_SUL!K75="","*",SP_SUL!K75)</f>
        <v>114.3</v>
      </c>
      <c r="O73" s="285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85">
        <f>IF(SP_SUL!K76="","*",SP_SUL!K76)</f>
        <v>115.5</v>
      </c>
      <c r="O74" s="285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85">
        <f>IF(SP_SUL!K77="","*",SP_SUL!K77)</f>
        <v>109</v>
      </c>
      <c r="O75" s="285" t="str">
        <f>IF(SP_SUL!L77="","*",SP_SUL!L77)</f>
        <v>-</v>
      </c>
      <c r="P75" s="112"/>
      <c r="Q75" s="129">
        <f>IF(SP_SUL!O77="","*",SP_SUL!O77)</f>
        <v>0.375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1237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1238</v>
      </c>
      <c r="C2" s="96" t="s">
        <v>1027</v>
      </c>
      <c r="D2" s="96" t="s">
        <v>1029</v>
      </c>
      <c r="E2" s="96" t="s">
        <v>1239</v>
      </c>
      <c r="F2" s="96" t="s">
        <v>1240</v>
      </c>
      <c r="G2" s="96" t="s">
        <v>1241</v>
      </c>
      <c r="H2" s="96" t="s">
        <v>1242</v>
      </c>
      <c r="I2" s="96" t="s">
        <v>1243</v>
      </c>
      <c r="J2" s="96" t="s">
        <v>1244</v>
      </c>
      <c r="K2" s="132" t="s">
        <v>1245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>
        <f>IF(SP_SUL!B62="","*",SP_SUL!B62)</f>
        <v>45994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2025-12-02T17:24:10Z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