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72" documentId="8_{B6337239-1A00-434D-AAD0-422EA1FEB5AE}" xr6:coauthVersionLast="47" xr6:coauthVersionMax="47" xr10:uidLastSave="{A8B127F3-0D5D-4A62-963B-7729A01480E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65" i="12" l="1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K580" i="12" s="1"/>
  <c r="N589" i="1" a="1"/>
  <c r="N589" i="1"/>
  <c r="L587" i="12" s="1"/>
  <c r="M589" i="1" a="1"/>
  <c r="M589" i="1"/>
  <c r="K587" i="12" s="1"/>
  <c r="N588" i="1" a="1"/>
  <c r="N588" i="1"/>
  <c r="L586" i="12" s="1"/>
  <c r="M588" i="1" a="1"/>
  <c r="M588" i="1"/>
  <c r="K586" i="12" s="1"/>
  <c r="N587" i="1" a="1"/>
  <c r="N587" i="1"/>
  <c r="L585" i="12" s="1"/>
  <c r="M587" i="1" a="1"/>
  <c r="M587" i="1"/>
  <c r="K585" i="12" s="1"/>
  <c r="N586" i="1" a="1"/>
  <c r="N586" i="1"/>
  <c r="L584" i="12" s="1"/>
  <c r="M586" i="1" a="1"/>
  <c r="M586" i="1"/>
  <c r="K584" i="12" s="1"/>
  <c r="N585" i="1" a="1"/>
  <c r="N585" i="1"/>
  <c r="L583" i="12" s="1"/>
  <c r="M585" i="1" a="1"/>
  <c r="M585" i="1"/>
  <c r="K583" i="12" s="1"/>
  <c r="N581" i="1" a="1"/>
  <c r="N581" i="1"/>
  <c r="L579" i="12" s="1"/>
  <c r="M581" i="1" a="1"/>
  <c r="M581" i="1"/>
  <c r="K579" i="12" s="1"/>
  <c r="N580" i="1" a="1"/>
  <c r="N580" i="1"/>
  <c r="L578" i="12" s="1"/>
  <c r="M580" i="1" a="1"/>
  <c r="M580" i="1"/>
  <c r="K578" i="12" s="1"/>
  <c r="N579" i="1" a="1"/>
  <c r="N579" i="1"/>
  <c r="L577" i="12" s="1"/>
  <c r="M579" i="1" a="1"/>
  <c r="M579" i="1"/>
  <c r="K577" i="12" s="1"/>
  <c r="N575" i="1" a="1"/>
  <c r="N575" i="1"/>
  <c r="L573" i="12" s="1"/>
  <c r="M575" i="1" a="1"/>
  <c r="M575" i="1"/>
  <c r="K573" i="12" s="1"/>
  <c r="H575" i="1" a="1"/>
  <c r="H575" i="1"/>
  <c r="I573" i="12" s="1"/>
  <c r="N574" i="1" a="1"/>
  <c r="N574" i="1"/>
  <c r="L572" i="12" s="1"/>
  <c r="M574" i="1" a="1"/>
  <c r="M574" i="1"/>
  <c r="K572" i="12" s="1"/>
  <c r="N573" i="1" a="1"/>
  <c r="N573" i="1"/>
  <c r="L571" i="12" s="1"/>
  <c r="M573" i="1" a="1"/>
  <c r="M573" i="1"/>
  <c r="K571" i="12" s="1"/>
  <c r="N572" i="1" a="1"/>
  <c r="N572" i="1"/>
  <c r="L570" i="12" s="1"/>
  <c r="M572" i="1" a="1"/>
  <c r="M572" i="1"/>
  <c r="K570" i="12" s="1"/>
  <c r="N569" i="1" a="1"/>
  <c r="N569" i="1"/>
  <c r="L567" i="12" s="1"/>
  <c r="M569" i="1" a="1"/>
  <c r="M569" i="1"/>
  <c r="K567" i="12" s="1"/>
  <c r="N568" i="1" a="1"/>
  <c r="N568" i="1"/>
  <c r="L566" i="12" s="1"/>
  <c r="M568" i="1" a="1"/>
  <c r="M568" i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K598" i="12" s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K597" i="12" s="1"/>
  <c r="M598" i="1" a="1"/>
  <c r="M598" i="1"/>
  <c r="K596" i="12" s="1"/>
  <c r="M597" i="1" a="1"/>
  <c r="M597" i="1"/>
  <c r="K595" i="12" s="1"/>
  <c r="M596" i="1" a="1"/>
  <c r="M596" i="1"/>
  <c r="K594" i="12" s="1"/>
  <c r="M595" i="1" a="1"/>
  <c r="M595" i="1"/>
  <c r="K593" i="12" s="1"/>
  <c r="M594" i="1" a="1"/>
  <c r="M594" i="1"/>
  <c r="K592" i="12" s="1"/>
  <c r="M593" i="1" a="1"/>
  <c r="M593" i="1"/>
  <c r="K591" i="12" s="1"/>
  <c r="M592" i="1" a="1"/>
  <c r="M592" i="1"/>
  <c r="K590" i="12" s="1"/>
  <c r="M591" i="1" a="1"/>
  <c r="M591" i="1"/>
  <c r="K589" i="12" s="1"/>
  <c r="M590" i="1" a="1"/>
  <c r="M590" i="1"/>
  <c r="K588" i="12" s="1"/>
  <c r="M584" i="1" a="1"/>
  <c r="M584" i="1"/>
  <c r="K582" i="12" s="1"/>
  <c r="M583" i="1" a="1"/>
  <c r="M583" i="1"/>
  <c r="K581" i="12" s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N583" i="1" a="1"/>
  <c r="N583" i="1"/>
  <c r="L581" i="12" s="1"/>
  <c r="N567" i="1" a="1"/>
  <c r="N567" i="1"/>
  <c r="L565" i="12" s="1"/>
  <c r="M567" i="1" a="1"/>
  <c r="M567" i="1"/>
  <c r="K565" i="12" s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34" i="1"/>
  <c r="BT533" i="1"/>
  <c r="BT530" i="1"/>
  <c r="BT529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L562" i="12" s="1"/>
  <c r="M564" i="1" a="1"/>
  <c r="M564" i="1"/>
  <c r="K562" i="12" s="1"/>
  <c r="N563" i="1" a="1"/>
  <c r="N563" i="1"/>
  <c r="L561" i="12" s="1"/>
  <c r="M563" i="1" a="1"/>
  <c r="M563" i="1"/>
  <c r="K561" i="12" s="1"/>
  <c r="N562" i="1" a="1"/>
  <c r="N562" i="1"/>
  <c r="L560" i="12" s="1"/>
  <c r="M562" i="1" a="1"/>
  <c r="M562" i="1"/>
  <c r="K560" i="12" s="1"/>
  <c r="N561" i="1" a="1"/>
  <c r="N561" i="1"/>
  <c r="L559" i="12" s="1"/>
  <c r="N565" i="1" a="1"/>
  <c r="N565" i="1"/>
  <c r="L563" i="12" s="1"/>
  <c r="M565" i="1" a="1"/>
  <c r="M565" i="1"/>
  <c r="K563" i="12" s="1"/>
  <c r="N560" i="1" a="1"/>
  <c r="N560" i="1"/>
  <c r="L558" i="12" s="1"/>
  <c r="M560" i="1" a="1"/>
  <c r="M560" i="1"/>
  <c r="K558" i="12" s="1"/>
  <c r="N578" i="1" a="1"/>
  <c r="N578" i="1"/>
  <c r="L576" i="12" s="1"/>
  <c r="N577" i="1" a="1"/>
  <c r="N577" i="1"/>
  <c r="L575" i="12" s="1"/>
  <c r="N576" i="1" a="1"/>
  <c r="N576" i="1"/>
  <c r="L574" i="12" s="1"/>
  <c r="N571" i="1" a="1"/>
  <c r="N571" i="1"/>
  <c r="L569" i="12" s="1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K576" i="12" s="1"/>
  <c r="M577" i="1" a="1"/>
  <c r="M577" i="1"/>
  <c r="K575" i="12" s="1"/>
  <c r="M576" i="1" a="1"/>
  <c r="M576" i="1"/>
  <c r="K574" i="12" s="1"/>
  <c r="M571" i="1" a="1"/>
  <c r="M571" i="1"/>
  <c r="K569" i="12" s="1"/>
  <c r="M570" i="1" a="1"/>
  <c r="M570" i="1"/>
  <c r="K568" i="12" s="1"/>
  <c r="M566" i="1" a="1"/>
  <c r="M566" i="1"/>
  <c r="K564" i="12" s="1"/>
  <c r="M559" i="1" a="1"/>
  <c r="M559" i="1"/>
  <c r="K557" i="12" s="1"/>
  <c r="M558" i="1" a="1"/>
  <c r="M558" i="1"/>
  <c r="K556" i="12" s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K555" i="12" s="1"/>
  <c r="N556" i="1" a="1"/>
  <c r="N556" i="1"/>
  <c r="L554" i="12" s="1"/>
  <c r="M556" i="1" a="1"/>
  <c r="M556" i="1"/>
  <c r="K554" i="12" s="1"/>
  <c r="N555" i="1" a="1"/>
  <c r="N555" i="1"/>
  <c r="L553" i="12" s="1"/>
  <c r="M555" i="1" a="1"/>
  <c r="M555" i="1"/>
  <c r="K553" i="12" s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L538" i="12" s="1"/>
  <c r="M541" i="1" a="1"/>
  <c r="M541" i="1"/>
  <c r="N541" i="1" a="1"/>
  <c r="N541" i="1"/>
  <c r="L539" i="12" s="1"/>
  <c r="M542" i="1" a="1"/>
  <c r="M542" i="1"/>
  <c r="N542" i="1" a="1"/>
  <c r="N542" i="1"/>
  <c r="L540" i="12" s="1"/>
  <c r="M543" i="1" a="1"/>
  <c r="M543" i="1"/>
  <c r="N543" i="1" a="1"/>
  <c r="N543" i="1"/>
  <c r="L541" i="12" s="1"/>
  <c r="N539" i="1" a="1"/>
  <c r="N539" i="1"/>
  <c r="L537" i="12" s="1"/>
  <c r="M539" i="1" a="1"/>
  <c r="M539" i="1"/>
  <c r="N538" i="1" a="1"/>
  <c r="N538" i="1"/>
  <c r="L536" i="12" s="1"/>
  <c r="N530" i="1" a="1"/>
  <c r="N530" i="1"/>
  <c r="L528" i="12" s="1"/>
  <c r="M530" i="1" a="1"/>
  <c r="M530" i="1"/>
  <c r="N526" i="1" a="1"/>
  <c r="N526" i="1"/>
  <c r="L524" i="12" s="1"/>
  <c r="M526" i="1" a="1"/>
  <c r="M526" i="1"/>
  <c r="H526" i="1" a="1"/>
  <c r="H526" i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K552" i="12" s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K543" i="12" s="1"/>
  <c r="N544" i="1" a="1"/>
  <c r="N544" i="1"/>
  <c r="L542" i="12" s="1"/>
  <c r="M544" i="1" a="1"/>
  <c r="M544" i="1"/>
  <c r="K542" i="12" s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F530" i="13"/>
  <c r="N531" i="1" a="1"/>
  <c r="N531" i="1"/>
  <c r="L529" i="12" s="1"/>
  <c r="M531" i="1" a="1"/>
  <c r="M531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46" i="13" l="1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F521" i="13"/>
  <c r="K521" i="12"/>
  <c r="F522" i="13"/>
  <c r="K522" i="12"/>
  <c r="F523" i="13"/>
  <c r="K523" i="12"/>
  <c r="F525" i="13"/>
  <c r="K525" i="12"/>
  <c r="F526" i="13"/>
  <c r="K526" i="12"/>
  <c r="F527" i="13"/>
  <c r="K527" i="12"/>
  <c r="F529" i="13"/>
  <c r="K529" i="12"/>
  <c r="F531" i="13"/>
  <c r="K531" i="12"/>
  <c r="F532" i="13"/>
  <c r="K532" i="12"/>
  <c r="F533" i="13"/>
  <c r="K533" i="12"/>
  <c r="F534" i="13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E524" i="13"/>
  <c r="I524" i="12"/>
  <c r="F524" i="13"/>
  <c r="K524" i="12"/>
  <c r="F528" i="13"/>
  <c r="K528" i="12"/>
  <c r="F537" i="13"/>
  <c r="K537" i="12"/>
  <c r="F541" i="13"/>
  <c r="K541" i="12"/>
  <c r="F540" i="13"/>
  <c r="K540" i="12"/>
  <c r="F539" i="13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F543" i="13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<sst xmlns="http://schemas.openxmlformats.org/spreadsheetml/2006/main" count="12411" uniqueCount="1820">
  <si>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</si>
  <si>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</si>
  <si>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</si>
  <si>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</si>
  <si>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</si>
  <si>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</si>
  <si>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</si>
  <si>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</si>
  <si>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</si>
  <si>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</si>
  <si>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</si>
  <si>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</si>
  <si>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</si>
  <si>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</si>
  <si>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</si>
  <si>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</si>
  <si>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</si>
  <si>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</si>
  <si>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</si>
  <si>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</si>
  <si>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</si>
  <si>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</si>
  <si>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</si>
  <si>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</si>
  <si>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</si>
  <si>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</si>
  <si>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</si>
  <si>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</si>
  <si>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</si>
  <si>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</si>
  <si>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</si>
  <si>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</si>
  <si>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</si>
  <si>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</si>
  <si>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</si>
  <si>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</si>
  <si>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</si>
  <si>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</si>
  <si>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</si>
  <si>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</si>
  <si>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</si>
  <si>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</si>
  <si>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</si>
  <si>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</si>
  <si>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</si>
  <si>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</si>
  <si>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</si>
  <si>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</si>
  <si>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</si>
  <si>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</si>
  <si>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</si>
  <si>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</si>
  <si>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</si>
  <si>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</si>
  <si>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</si>
  <si>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</si>
  <si>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</si>
  <si>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</si>
  <si>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</si>
  <si>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</si>
  <si>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</si>
  <si>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</si>
  <si>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</si>
  <si>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</si>
  <si>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</si>
  <si>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</si>
  <si>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</si>
  <si>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</si>
  <si>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</si>
  <si>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</si>
  <si>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</si>
  <si>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</si>
  <si>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</si>
  <si>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</si>
  <si>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</si>
  <si>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</si>
  <si>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</si>
  <si>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</si>
  <si>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</si>
  <si>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</si>
  <si>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</si>
  <si>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</si>
  <si>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</si>
  <si>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</si>
  <si>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</si>
  <si>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</si>
  <si>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</si>
  <si>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</si>
  <si>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</si>
  <si>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</si>
  <si>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</si>
  <si>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</si>
  <si>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</si>
  <si>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</si>
  <si>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</si>
  <si>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</si>
  <si>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</si>
  <si>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</si>
  <si>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</si>
  <si>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</si>
  <si>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</si>
  <si>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</si>
  <si>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</si>
  <si>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</si>
  <si>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</si>
  <si>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</si>
  <si>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</si>
  <si>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</si>
  <si>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</si>
  <si>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</si>
  <si>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</si>
  <si>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</si>
  <si>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</si>
  <si>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</si>
  <si>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</si>
  <si>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</si>
  <si>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</si>
  <si>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</si>
  <si>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</si>
  <si>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</si>
  <si>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</si>
  <si>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</si>
  <si>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</si>
  <si>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</si>
  <si>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</si>
  <si>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</si>
  <si>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</si>
  <si>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</si>
  <si>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</si>
  <si>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</si>
  <si>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</si>
  <si>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</si>
  <si>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</si>
  <si>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</si>
  <si>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</si>
  <si>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</si>
  <si>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</si>
  <si>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</si>
  <si>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</si>
  <si>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</si>
  <si>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</si>
  <si>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</si>
  <si>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</si>
  <si>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</si>
  <si>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</si>
  <si>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</si>
  <si>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</si>
  <si>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</si>
  <si>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</si>
  <si>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</si>
  <si>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</si>
  <si>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</si>
  <si>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</si>
  <si>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</si>
  <si>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</si>
  <si>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</si>
  <si>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</si>
  <si>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</si>
  <si>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</si>
  <si>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</si>
  <si>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</si>
  <si>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</si>
  <si>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</si>
  <si>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</si>
  <si>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</si>
  <si>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</si>
  <si>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</si>
  <si>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</si>
  <si>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</si>
  <si>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</si>
  <si>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</si>
  <si>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</si>
  <si>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</si>
  <si>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</si>
  <si>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</si>
  <si>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</si>
  <si>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</si>
  <si>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</si>
  <si>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</si>
  <si>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</si>
  <si>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</si>
  <si>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</si>
  <si>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</si>
  <si>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</si>
  <si>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</si>
  <si>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</si>
  <si>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</si>
  <si>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</si>
  <si>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</si>
  <si>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</si>
  <si>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</si>
  <si>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</si>
  <si>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</si>
  <si>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</si>
  <si>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</si>
  <si>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</si>
  <si>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</si>
  <si>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</si>
  <si>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</si>
  <si>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</si>
  <si>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</si>
  <si>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</si>
  <si>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</si>
  <si>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</si>
  <si>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</si>
  <si>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</si>
  <si>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</si>
  <si>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</si>
  <si>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</si>
  <si>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</si>
  <si>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</si>
  <si>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</si>
  <si>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</si>
  <si>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</si>
  <si>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</si>
  <si>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</si>
  <si>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</si>
  <si>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</si>
  <si>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</si>
  <si>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</si>
  <si>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</si>
  <si>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</si>
  <si>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</si>
  <si>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</si>
  <si>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</si>
  <si>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</si>
  <si>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</si>
  <si>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</si>
  <si>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</si>
  <si>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</si>
  <si>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</si>
  <si>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</si>
  <si>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</si>
  <si>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</si>
  <si>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</si>
  <si>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</si>
  <si>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</si>
  <si>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</si>
  <si>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</si>
  <si>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</si>
  <si>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</si>
  <si>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</si>
  <si>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</si>
  <si>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</si>
  <si>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</si>
  <si>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</si>
  <si>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</si>
  <si>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</si>
  <si>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</si>
  <si>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</si>
  <si>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</si>
  <si>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</si>
  <si>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</si>
  <si>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</si>
  <si>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</si>
  <si>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</si>
  <si>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</si>
  <si>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</si>
  <si>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</si>
  <si>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</si>
  <si>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</si>
  <si>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</si>
  <si>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</si>
  <si>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</si>
  <si>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</si>
  <si>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</si>
  <si>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</si>
  <si>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</si>
  <si>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</si>
  <si>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</si>
  <si>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</si>
  <si>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</si>
  <si>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</si>
  <si>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</si>
  <si>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</si>
  <si>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</si>
  <si>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</si>
  <si>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</si>
  <si>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</si>
  <si>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</si>
  <si>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</si>
  <si>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</si>
  <si>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</si>
  <si>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</si>
  <si>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</si>
  <si>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</si>
  <si>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</si>
  <si>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</si>
  <si>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</si>
  <si>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</si>
  <si>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</si>
  <si>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</si>
  <si>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</si>
  <si>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</si>
  <si>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</si>
  <si>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</si>
  <si>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</si>
  <si>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</si>
  <si>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</si>
  <si>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</si>
  <si>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</si>
  <si>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</si>
  <si>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</si>
  <si>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</si>
  <si>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</si>
  <si>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</si>
  <si>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</si>
  <si>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</si>
  <si>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</si>
  <si>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</si>
  <si>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</si>
  <si>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</si>
  <si>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</si>
  <si>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</si>
  <si>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</si>
  <si>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</si>
  <si>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</si>
  <si>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</si>
  <si>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</si>
  <si>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</si>
  <si>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</si>
  <si>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</si>
  <si>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</si>
  <si>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</si>
  <si>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</si>
  <si>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</si>
  <si>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</si>
  <si>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</si>
  <si>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</si>
  <si>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</si>
  <si>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</si>
  <si>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</si>
  <si>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</si>
  <si>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</si>
  <si>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</si>
  <si>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</si>
  <si>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</si>
  <si>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</si>
  <si>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</si>
  <si>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</si>
  <si>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</si>
  <si>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</si>
  <si>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</si>
  <si>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</si>
  <si>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</si>
  <si>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</si>
  <si>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</si>
  <si>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</si>
  <si>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</si>
  <si>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</si>
  <si>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</si>
  <si>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</si>
  <si>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</si>
  <si>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</si>
  <si>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</si>
  <si>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</si>
  <si>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</si>
  <si>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</si>
  <si>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</si>
  <si>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</si>
  <si>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</si>
  <si>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</si>
  <si>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</si>
  <si>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</si>
  <si>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</si>
  <si>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</si>
  <si>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</si>
  <si>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</si>
  <si>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</si>
  <si>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</si>
  <si>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</si>
  <si>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</si>
  <si>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</si>
  <si>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</si>
  <si>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</si>
  <si>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</si>
  <si>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</si>
  <si>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</si>
  <si>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</si>
  <si>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</si>
  <si>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</si>
  <si>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</si>
  <si>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</si>
  <si>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</si>
  <si>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</si>
  <si>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</si>
  <si>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</si>
  <si>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</si>
  <si>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</si>
  <si>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</si>
  <si>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</si>
  <si>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</si>
  <si>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</si>
  <si>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</si>
  <si>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</si>
  <si>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</si>
  <si>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</si>
  <si>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</si>
  <si>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</si>
  <si>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</si>
  <si>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</si>
  <si>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</si>
  <si>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</si>
  <si>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</si>
  <si>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</si>
  <si>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</si>
  <si>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</si>
  <si>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</si>
  <si>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</si>
  <si>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</si>
  <si>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</si>
  <si>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</si>
  <si>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</si>
  <si>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</si>
  <si>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</si>
  <si>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</si>
  <si>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</si>
  <si>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</si>
  <si>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</si>
  <si>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</si>
  <si>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</si>
  <si>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</si>
  <si>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</si>
  <si>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</si>
  <si>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</si>
  <si>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</si>
  <si>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</si>
  <si>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</si>
  <si>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</si>
  <si>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</si>
  <si>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</si>
  <si>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</si>
  <si>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</si>
  <si>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</si>
  <si>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</si>
  <si>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</si>
  <si>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</si>
  <si>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</si>
  <si>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</si>
  <si>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</si>
  <si>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</si>
  <si>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</si>
  <si>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</si>
  <si>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</si>
  <si>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</si>
  <si>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</si>
  <si>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</si>
  <si>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</si>
  <si>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</si>
  <si>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</si>
  <si>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</si>
  <si>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</si>
  <si>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</si>
  <si>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</si>
  <si>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</si>
  <si>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</si>
  <si>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</si>
  <si>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</si>
  <si>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</si>
  <si>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</si>
  <si>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</si>
  <si>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</si>
  <si>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</si>
  <si>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</si>
  <si>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</si>
  <si>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</si>
  <si>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</si>
  <si>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</si>
  <si>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</si>
  <si>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</si>
  <si>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</si>
  <si>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</si>
  <si>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</si>
  <si>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</si>
  <si>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</si>
  <si>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</si>
  <si>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</si>
  <si>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</si>
  <si>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</si>
  <si>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</si>
  <si>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</si>
  <si>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</si>
  <si>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</si>
  <si>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</si>
  <si>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</si>
  <si>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</si>
  <si>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</si>
  <si>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</si>
  <si>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</si>
  <si>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</si>
  <si>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</si>
  <si>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</si>
  <si>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</si>
  <si>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</si>
  <si>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</si>
  <si>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</si>
  <si>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</si>
  <si>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</si>
  <si>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</si>
  <si>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</si>
  <si>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</si>
  <si>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</si>
  <si>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</si>
  <si>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</si>
  <si>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</si>
  <si>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</si>
  <si>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</si>
  <si>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</si>
  <si>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</si>
  <si>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</si>
  <si>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</si>
  <si>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</si>
  <si>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</si>
  <si>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</si>
  <si>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</si>
  <si>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</si>
  <si>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</si>
  <si>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</si>
  <si>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</si>
  <si>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</si>
  <si>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</si>
  <si>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</si>
  <si>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</si>
  <si>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</si>
  <si>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</si>
  <si>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</si>
  <si>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</si>
  <si>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</si>
  <si>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</si>
  <si>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</si>
  <si>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</si>
  <si>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</si>
  <si>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</si>
  <si>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</si>
  <si>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</si>
  <si>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</si>
  <si>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</si>
  <si>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</si>
  <si>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</si>
  <si>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</si>
  <si>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</si>
  <si>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</si>
  <si>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</si>
  <si>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</si>
  <si>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</si>
  <si>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</si>
  <si>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</si>
  <si>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</si>
  <si>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</si>
  <si>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</si>
  <si>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</si>
  <si>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</si>
  <si>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</si>
  <si>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</si>
  <si>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</si>
  <si>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</si>
  <si>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</si>
  <si>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</si>
  <si>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</si>
  <si>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</si>
  <si>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</si>
  <si>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</si>
  <si>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</si>
  <si>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</si>
  <si>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</si>
  <si>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</si>
  <si>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</si>
  <si>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</si>
  <si>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</si>
  <si>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</si>
  <si>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</si>
  <si>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</si>
  <si>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</si>
  <si>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</si>
  <si>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</si>
  <si>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</si>
  <si>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</si>
  <si>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</si>
  <si>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</si>
  <si>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</si>
  <si>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</si>
  <si>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</si>
  <si>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</si>
  <si>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</si>
  <si>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</si>
  <si>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</si>
  <si>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</si>
  <si>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</si>
  <si>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</si>
  <si>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</si>
  <si>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</si>
  <si>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</si>
  <si>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</si>
  <si>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</si>
  <si>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</si>
  <si>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</si>
  <si>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</si>
  <si>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</si>
  <si>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</si>
  <si>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</si>
  <si>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</si>
  <si>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</si>
  <si>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</si>
  <si>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</si>
  <si>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</si>
  <si>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</si>
  <si>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</si>
  <si>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</si>
  <si>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</si>
  <si>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</si>
  <si>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</si>
  <si>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</si>
  <si>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</si>
  <si>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</si>
  <si>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</si>
  <si>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</si>
  <si>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</si>
  <si>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</si>
  <si>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</si>
  <si>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</si>
  <si>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</si>
  <si>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</si>
  <si>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</si>
  <si>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</si>
  <si>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</si>
  <si>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</si>
  <si>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</si>
  <si>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</si>
  <si>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</si>
  <si>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</si>
  <si>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</si>
  <si>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</si>
  <si>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</si>
  <si>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</si>
  <si>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</si>
  <si>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</si>
  <si>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</si>
  <si>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</si>
  <si>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</si>
  <si>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</si>
  <si>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</si>
  <si>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</si>
  <si>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</si>
  <si>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</si>
  <si>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</si>
  <si>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</si>
  <si>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</si>
  <si>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</si>
  <si>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</si>
  <si>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</si>
  <si>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</si>
  <si>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</si>
  <si>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</si>
  <si>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</si>
  <si>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</si>
  <si>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</si>
  <si>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</si>
  <si>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</si>
  <si>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</si>
  <si>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</si>
  <si>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</si>
  <si>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</si>
  <si>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</si>
  <si>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</si>
  <si>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</si>
  <si>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</si>
  <si>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</si>
  <si>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</si>
  <si>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</si>
  <si>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</si>
  <si>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</si>
  <si>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</si>
  <si>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</si>
  <si>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</si>
  <si>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</si>
  <si>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</si>
  <si>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</si>
  <si>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</si>
  <si>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</si>
  <si>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</si>
  <si>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</si>
  <si>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</si>
  <si>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</si>
  <si>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</si>
  <si>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</si>
  <si>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</si>
  <si>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</si>
  <si>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</si>
  <si>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</si>
  <si>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</si>
  <si>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</si>
  <si>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</si>
  <si>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</si>
  <si>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</si>
  <si>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</si>
  <si>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</si>
  <si>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</si>
  <si>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</si>
  <si>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</si>
  <si>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</si>
  <si>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</si>
  <si>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</si>
  <si>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</si>
  <si>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</si>
  <si>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</si>
  <si>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</si>
  <si>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</si>
  <si>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</si>
  <si>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</si>
  <si>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</si>
  <si>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</si>
  <si>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</si>
  <si>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</si>
  <si>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</si>
  <si>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</si>
  <si>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</si>
  <si>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</si>
  <si>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</si>
  <si>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</si>
  <si>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</si>
  <si>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</si>
  <si>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</si>
  <si>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</si>
  <si>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</si>
  <si>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</si>
  <si>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</si>
  <si>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</si>
  <si>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</si>
  <si>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</si>
  <si>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</si>
  <si>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</si>
  <si>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</si>
  <si>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</si>
  <si>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</si>
  <si>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</si>
  <si>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</si>
  <si>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</si>
  <si>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</si>
  <si>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</si>
  <si>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</si>
  <si>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</si>
  <si>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</si>
  <si>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</si>
  <si>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</si>
  <si>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</si>
  <si>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</si>
  <si>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</si>
  <si>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</si>
  <si>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</si>
  <si>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</si>
  <si>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</si>
  <si>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</si>
  <si>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</si>
  <si>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</si>
  <si>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</si>
  <si>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</si>
  <si>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</si>
  <si>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</si>
  <si>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</si>
  <si>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</si>
  <si>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</si>
  <si>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</si>
  <si>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</si>
  <si>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</si>
  <si>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</si>
  <si>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</si>
  <si>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</si>
  <si>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</si>
  <si>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</si>
  <si>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</si>
  <si>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</si>
  <si>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</si>
  <si>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</si>
  <si>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</si>
  <si>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</si>
  <si>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</si>
  <si>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</si>
  <si>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</si>
  <si>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</si>
  <si>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</si>
  <si>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</si>
  <si>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</si>
  <si>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</si>
  <si>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</si>
  <si>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</si>
  <si>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</si>
  <si>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</si>
  <si>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</si>
  <si>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</si>
  <si>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</si>
  <si>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</si>
  <si>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</si>
  <si>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</si>
  <si>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</si>
  <si>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</si>
  <si>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</si>
  <si>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</si>
  <si>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</si>
  <si>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</si>
  <si>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</si>
  <si>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</si>
  <si>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</si>
  <si>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</si>
  <si>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</si>
  <si>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</si>
  <si>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</si>
  <si>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</si>
  <si>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</si>
  <si>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</si>
  <si>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</si>
  <si>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</si>
  <si>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</si>
  <si>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</si>
  <si>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</si>
  <si>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</si>
  <si>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</si>
  <si>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</si>
  <si>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</si>
  <si>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</si>
  <si>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</si>
  <si>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</si>
  <si>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</si>
  <si>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</si>
  <si>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</si>
  <si>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</si>
  <si>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</si>
  <si>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</si>
  <si>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</si>
  <si>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</si>
  <si>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</si>
  <si>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</si>
  <si>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</si>
  <si>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</si>
  <si>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</si>
  <si>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</si>
  <si>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</si>
  <si>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</si>
  <si>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</si>
  <si>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</si>
  <si>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</si>
  <si>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</si>
  <si>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</si>
  <si>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</si>
  <si>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</si>
  <si>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</si>
  <si>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</si>
  <si>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</si>
  <si>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</si>
  <si>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</si>
  <si>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</si>
  <si>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</si>
  <si>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</si>
  <si>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</si>
  <si>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</si>
  <si>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</si>
  <si>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</si>
  <si>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</si>
  <si>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</si>
  <si>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</si>
  <si>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</si>
  <si>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</si>
  <si>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</si>
  <si>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</si>
  <si>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</si>
  <si>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</si>
  <si>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</si>
  <si>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</si>
  <si>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</si>
  <si>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</si>
  <si>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</si>
  <si>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</si>
  <si>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</si>
  <si>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</si>
  <si>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</si>
  <si>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</si>
  <si>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</si>
  <si>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</si>
  <si>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</si>
  <si>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</si>
  <si>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</si>
  <si>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</si>
  <si>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</si>
  <si>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</si>
  <si>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</si>
  <si>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</si>
  <si>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</si>
  <si>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</si>
  <si>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</si>
  <si>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</si>
  <si>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</si>
  <si>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</si>
  <si>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</si>
  <si>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</si>
  <si>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</si>
  <si>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</si>
  <si>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</si>
  <si>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</si>
  <si>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</si>
  <si>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</si>
  <si>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</si>
  <si>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</si>
  <si>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</si>
  <si>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</si>
  <si>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</si>
  <si>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</si>
  <si>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</si>
  <si>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</si>
  <si>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</si>
  <si>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</si>
  <si>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</si>
  <si>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</si>
  <si>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</si>
  <si>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</si>
  <si>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</si>
  <si>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</si>
  <si>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</si>
  <si>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</si>
  <si>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</si>
  <si>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</si>
  <si>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</si>
  <si>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</si>
  <si>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</si>
  <si>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</si>
  <si>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</si>
  <si>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</si>
  <si>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</si>
  <si>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</si>
  <si>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</si>
  <si>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</si>
  <si>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</si>
  <si>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</si>
  <si>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</si>
  <si>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</si>
  <si>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</si>
  <si>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</si>
  <si>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</si>
  <si>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</si>
  <si>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</si>
  <si>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</si>
  <si>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</si>
  <si>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</si>
  <si>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</si>
  <si>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</si>
  <si>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</si>
  <si>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</si>
  <si>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</si>
  <si>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</si>
  <si>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</si>
  <si>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</si>
  <si>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</si>
  <si>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</si>
  <si>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</si>
  <si>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</si>
  <si>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</si>
  <si>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</si>
  <si>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</si>
  <si>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</si>
  <si>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</si>
  <si>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</si>
  <si>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</si>
  <si>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</si>
  <si>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</si>
  <si>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</si>
  <si>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</si>
  <si>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</si>
  <si>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</si>
  <si>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</si>
  <si>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</si>
  <si>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</si>
  <si>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</si>
  <si>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</si>
  <si>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</si>
  <si>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</si>
  <si>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</si>
  <si>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</si>
  <si>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</si>
  <si>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</si>
  <si>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</si>
  <si>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</si>
  <si>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</si>
  <si>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</si>
  <si>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</si>
  <si>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</si>
  <si>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</si>
  <si>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</si>
  <si>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</si>
  <si>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</si>
  <si>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</si>
  <si>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</si>
  <si>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</si>
  <si>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</si>
  <si>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</si>
  <si>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</si>
  <si>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</si>
  <si>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</si>
  <si>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</si>
  <si>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</si>
  <si>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</si>
  <si>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</si>
  <si>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</si>
  <si>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</si>
  <si>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</si>
  <si>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</si>
  <si>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</si>
  <si>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</si>
  <si>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</si>
  <si>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</si>
  <si>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</si>
  <si>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</si>
  <si>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</si>
  <si>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</si>
  <si>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</si>
  <si>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</si>
  <si>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</si>
  <si>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</si>
  <si>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</si>
  <si>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</si>
  <si>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</si>
  <si>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</si>
  <si>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</si>
  <si>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</si>
  <si>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</si>
  <si>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</si>
  <si>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</si>
  <si>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</si>
  <si>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</si>
  <si>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</si>
  <si>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</si>
  <si>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</si>
  <si>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</si>
  <si>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</si>
  <si>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</si>
  <si>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</si>
  <si>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</si>
  <si>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</si>
  <si>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</si>
  <si>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</si>
  <si>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</si>
  <si>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</si>
  <si>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</si>
  <si>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</si>
  <si>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</si>
  <si>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</si>
  <si>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</si>
  <si>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</si>
  <si>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</si>
  <si>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</si>
  <si>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</si>
  <si>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</si>
  <si>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</si>
  <si>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</si>
  <si>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</si>
  <si>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</si>
  <si>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</si>
  <si>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</si>
  <si>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</si>
  <si>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</si>
  <si>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</si>
  <si>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</si>
  <si>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</si>
  <si>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</si>
  <si>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</si>
  <si>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</si>
  <si>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</si>
  <si>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</si>
  <si>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</si>
  <si>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</si>
  <si>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</si>
  <si>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</si>
  <si>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</si>
  <si>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</si>
  <si>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</si>
  <si>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</si>
  <si>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</si>
  <si>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</si>
  <si>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</si>
  <si>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</si>
  <si>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</si>
  <si>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</si>
  <si>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</si>
  <si>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</si>
  <si>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</si>
  <si>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</si>
  <si>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</si>
  <si>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</si>
  <si>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</si>
  <si>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</si>
  <si>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</si>
  <si>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</si>
  <si>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</si>
  <si>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</si>
  <si>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</si>
  <si>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</si>
  <si>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</si>
  <si>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</si>
  <si>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</si>
  <si>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</si>
  <si>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</si>
  <si>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</si>
  <si>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</si>
  <si>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</si>
  <si>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</si>
  <si>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</si>
  <si>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</si>
  <si>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</si>
  <si>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</si>
  <si>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</si>
  <si>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</si>
  <si>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</si>
  <si>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</si>
  <si>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</si>
  <si>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</si>
  <si>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</si>
  <si>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</si>
  <si>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</si>
  <si>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</si>
  <si>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</si>
  <si>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</si>
  <si>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</si>
  <si>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</si>
  <si>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</si>
  <si>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</si>
  <si>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</si>
  <si>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</si>
  <si>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</si>
  <si>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</si>
  <si>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</si>
  <si>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</si>
  <si>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</si>
  <si>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</si>
  <si>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</si>
  <si>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</si>
  <si>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</si>
  <si>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</si>
  <si>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</si>
  <si>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</si>
  <si>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</si>
  <si>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</si>
  <si>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</si>
  <si>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</si>
  <si>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</si>
  <si>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</si>
  <si>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</si>
  <si>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</si>
  <si>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</si>
  <si>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</si>
  <si>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</si>
  <si>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</si>
  <si>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</si>
  <si>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</si>
  <si>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</si>
  <si>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</si>
  <si>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</si>
  <si>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</si>
  <si>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</si>
  <si>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</si>
  <si>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</si>
  <si>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</si>
  <si>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</si>
  <si>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</si>
  <si>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</si>
  <si>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</si>
  <si>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</si>
  <si>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</si>
  <si>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</si>
  <si>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</si>
  <si>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</si>
  <si>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</si>
  <si>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</si>
  <si>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</si>
  <si>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</si>
  <si>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</si>
  <si>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</si>
  <si>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</si>
  <si>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</si>
  <si>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</si>
  <si>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</si>
  <si>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</si>
  <si>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</si>
  <si>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</si>
  <si>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</si>
  <si>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</si>
  <si>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</si>
  <si>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</si>
  <si>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</si>
  <si>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</si>
  <si>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</si>
  <si>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</si>
  <si>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</si>
  <si>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</si>
  <si>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</si>
  <si>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</si>
  <si>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</si>
  <si>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</si>
  <si>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</si>
  <si>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</si>
  <si>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</si>
  <si>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</si>
  <si>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</si>
  <si>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</si>
  <si>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</si>
  <si>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</si>
  <si>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</si>
  <si>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</si>
  <si>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</si>
  <si>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</si>
  <si>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</si>
  <si>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</si>
  <si>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</si>
  <si>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</si>
  <si>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</si>
  <si>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</si>
  <si>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</si>
  <si>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</si>
  <si>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</si>
  <si>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</si>
  <si>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</si>
  <si>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</si>
  <si>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</si>
  <si>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</si>
  <si>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</si>
  <si>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</si>
  <si>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</si>
  <si>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</si>
  <si>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</si>
  <si>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</si>
  <si>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</si>
  <si>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</si>
  <si>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</si>
  <si>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</si>
  <si>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</si>
  <si>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</si>
  <si>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</si>
  <si>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</si>
  <si>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</si>
  <si>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</si>
  <si>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</si>
  <si>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</si>
  <si>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</si>
  <si>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</si>
  <si>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</si>
  <si>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</si>
  <si>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</si>
  <si>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</si>
  <si>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</si>
  <si>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</si>
  <si>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</si>
  <si>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</si>
  <si>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</si>
  <si>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</si>
  <si>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</si>
  <si>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</si>
  <si>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</si>
  <si>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</si>
  <si>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</si>
  <si>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</si>
  <si>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</si>
  <si>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</si>
  <si>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</si>
  <si>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</si>
  <si>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</si>
  <si>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</si>
  <si>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</si>
  <si>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</si>
  <si>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</si>
  <si>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</si>
  <si>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</si>
  <si>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</si>
  <si>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</si>
  <si>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</si>
  <si>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</si>
  <si>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</si>
  <si>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</si>
  <si>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</si>
  <si>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</si>
  <si>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</si>
  <si>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</si>
  <si>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</si>
  <si>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</si>
  <si>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</si>
  <si>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</si>
  <si>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</si>
  <si>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</si>
  <si>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</si>
  <si>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</si>
  <si>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</si>
  <si>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</si>
  <si>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</si>
  <si>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</si>
  <si>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</si>
  <si>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</si>
  <si>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</si>
  <si>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</si>
  <si>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</si>
  <si>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</si>
  <si>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</si>
  <si>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</si>
  <si>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</si>
  <si>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</si>
  <si>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</si>
  <si>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</si>
  <si>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</si>
  <si>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</si>
  <si>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</si>
  <si>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</si>
  <si>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</si>
  <si>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</si>
  <si>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</si>
  <si>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</si>
  <si>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</si>
  <si>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</si>
  <si>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</si>
  <si>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</si>
  <si>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</si>
  <si>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</si>
  <si>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</si>
  <si>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</si>
  <si>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</si>
  <si>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</si>
  <si>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</si>
  <si>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</si>
  <si>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</si>
  <si>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</si>
  <si>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</si>
  <si>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</si>
  <si>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</si>
  <si>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</si>
  <si>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</si>
  <si>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</si>
  <si>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</si>
  <si>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</si>
  <si>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</si>
  <si>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</si>
  <si>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</si>
  <si>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</si>
  <si>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</si>
  <si>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</si>
  <si>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</si>
  <si>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</si>
  <si>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</si>
  <si>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</si>
  <si>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</si>
  <si>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</si>
  <si>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</si>
  <si>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</si>
  <si>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</si>
  <si>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</si>
  <si>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</si>
  <si>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</si>
  <si>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</si>
  <si>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</si>
  <si>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</si>
  <si>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</si>
  <si>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</si>
  <si>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</si>
  <si>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</si>
  <si>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</si>
  <si>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</si>
  <si>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</si>
  <si>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</si>
  <si>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</si>
  <si>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</si>
  <si>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</si>
  <si>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</si>
  <si>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</si>
  <si>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</si>
  <si>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</si>
  <si>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</si>
  <si>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</si>
  <si>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</si>
  <si>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</si>
  <si>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</si>
  <si>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</si>
  <si>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</si>
  <si>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</si>
  <si>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</si>
  <si>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</si>
  <si>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</si>
  <si>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</si>
  <si>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</si>
  <si>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</si>
  <si>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</si>
  <si>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</si>
  <si>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</si>
  <si>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</si>
  <si>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</si>
  <si>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</si>
  <si>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</si>
  <si>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</si>
  <si>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</si>
  <si>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</si>
  <si>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</si>
  <si>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</si>
  <si>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</si>
  <si>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</si>
  <si>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</si>
  <si>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</si>
  <si>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</si>
  <si>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</si>
  <si>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</si>
  <si>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</si>
  <si>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</si>
  <si>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</si>
  <si>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</si>
  <si>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</si>
  <si>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</si>
  <si>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</si>
  <si>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</si>
  <si>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</si>
  <si>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</si>
  <si>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</si>
  <si>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</si>
  <si>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</si>
  <si>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</si>
  <si>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</si>
  <si>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</si>
  <si>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</si>
  <si>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</si>
  <si>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</si>
  <si>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</si>
  <si>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</si>
  <si>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</si>
  <si>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</si>
  <si>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</si>
  <si>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</si>
  <si>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</si>
  <si>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</si>
  <si>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</si>
  <si>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</si>
  <si>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</si>
  <si>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</si>
  <si>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</si>
  <si>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</si>
  <si>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</si>
  <si>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</si>
  <si>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</si>
  <si>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</si>
  <si>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</si>
  <si>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</si>
  <si>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</si>
  <si>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</si>
  <si>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</si>
  <si>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</si>
  <si>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</si>
  <si>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</si>
  <si>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</si>
  <si>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</si>
  <si>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</si>
  <si>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</si>
  <si>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</si>
  <si>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</si>
  <si>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</si>
  <si>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</si>
  <si>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</si>
  <si>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</si>
  <si>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</si>
  <si>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</si>
  <si>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</si>
  <si>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</si>
  <si>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</si>
  <si>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</si>
  <si>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</si>
  <si>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</si>
  <si>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</si>
  <si>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</si>
  <si>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</si>
  <si>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</si>
  <si>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</si>
  <si>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</si>
  <si>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</si>
  <si>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</si>
  <si>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</si>
  <si>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</si>
  <si>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</si>
  <si>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</si>
  <si>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</si>
  <si>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</si>
  <si>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</si>
  <si>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</si>
  <si>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</si>
  <si>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</si>
  <si>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</si>
  <si>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</si>
  <si>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</si>
  <si>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</si>
  <si>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</si>
  <si>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</si>
  <si>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</si>
  <si>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</si>
  <si>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</si>
  <si>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</si>
  <si>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</si>
  <si>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</si>
  <si>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</si>
  <si>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</si>
  <si>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</si>
  <si>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</si>
  <si>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</si>
  <si>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</si>
  <si>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</si>
  <si>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</si>
  <si>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</si>
  <si>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</si>
  <si>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</si>
  <si>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</si>
  <si>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</si>
  <si>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</si>
  <si>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</si>
  <si>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</si>
  <si>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</si>
  <si>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</si>
  <si>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</si>
  <si>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</si>
  <si>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</si>
  <si>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</si>
  <si>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</si>
  <si>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</si>
  <si>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</si>
  <si>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</si>
  <si>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</si>
  <si>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</si>
  <si>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</si>
  <si>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</si>
  <si>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</si>
  <si>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</si>
  <si>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</si>
  <si>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</si>
  <si>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</si>
  <si>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</si>
  <si>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</si>
  <si>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</si>
  <si>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</si>
  <si>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</si>
  <si>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</si>
  <si>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</si>
  <si>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</si>
  <si>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</si>
  <si>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</si>
  <si>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</si>
  <si>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</si>
  <si>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</si>
  <si>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</si>
  <si>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</si>
  <si>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</si>
  <si>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</si>
  <si>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</si>
  <si>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</si>
  <si>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</si>
  <si>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</si>
  <si>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</si>
  <si>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</si>
  <si>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</si>
  <si>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</si>
  <si>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</si>
  <si>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</si>
  <si>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</si>
  <si>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</si>
  <si>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</si>
  <si>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</si>
  <si>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</si>
  <si>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</si>
  <si>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</si>
  <si>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</si>
  <si>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</si>
  <si>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</si>
  <si>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</si>
  <si>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</si>
  <si>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</si>
  <si>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</si>
  <si>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</si>
  <si>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</si>
  <si>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</si>
  <si>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</si>
  <si>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</si>
  <si>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</si>
  <si>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</si>
  <si>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</si>
  <si>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</si>
  <si>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</si>
  <si>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</si>
  <si>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</si>
  <si>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</si>
  <si>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</si>
  <si>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</si>
  <si>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</si>
  <si>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</si>
  <si>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</si>
  <si>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</si>
  <si>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</si>
  <si>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</si>
  <si>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</si>
  <si>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</si>
  <si>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</si>
  <si>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</si>
  <si>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</si>
  <si>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</si>
  <si>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</si>
  <si>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</si>
  <si>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</si>
  <si>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</si>
  <si>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</si>
  <si>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</si>
  <si>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</si>
  <si>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</si>
  <si>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</si>
  <si>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</si>
  <si>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</si>
  <si>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</si>
  <si>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</si>
  <si>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</si>
  <si>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</si>
  <si>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</si>
  <si>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</si>
  <si>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</si>
  <si>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</si>
  <si>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</si>
  <si>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</si>
  <si>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</si>
  <si>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</si>
  <si>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</si>
  <si>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</si>
  <si>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</si>
  <si>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</si>
  <si>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</si>
  <si>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</si>
  <si>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</si>
  <si>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</si>
  <si>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</si>
  <si>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</si>
  <si>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</si>
  <si>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</si>
  <si>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</si>
  <si>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</si>
  <si>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</si>
  <si>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</si>
  <si>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</si>
  <si>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</si>
  <si>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</si>
  <si>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</si>
  <si>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</si>
  <si>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</si>
  <si>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</si>
  <si>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</si>
  <si>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</si>
  <si>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</si>
  <si>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</si>
  <si>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</si>
  <si>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</si>
  <si>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</si>
  <si>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</si>
  <si>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</si>
  <si>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</si>
  <si>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</si>
  <si>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</si>
  <si>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</si>
  <si>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</si>
  <si>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</si>
  <si>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</si>
  <si>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</si>
  <si>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</si>
  <si>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</si>
  <si>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</si>
  <si>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</si>
  <si>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</si>
  <si>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</si>
  <si>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</si>
  <si>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</si>
  <si>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</si>
  <si>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</si>
  <si>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</si>
  <si>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</si>
  <si>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</si>
  <si>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</si>
  <si>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</si>
  <si>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</si>
  <si>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</si>
  <si>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</si>
  <si>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</si>
  <si>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</si>
  <si>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</si>
  <si>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</si>
  <si>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</si>
  <si>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</si>
  <si>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</si>
  <si>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</si>
  <si>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</si>
  <si>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</si>
  <si>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</si>
  <si>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</si>
  <si>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</si>
  <si>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</si>
  <si>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</si>
  <si>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</si>
  <si>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</si>
  <si>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</si>
  <si>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</si>
  <si>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</si>
  <si>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</si>
  <si>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</si>
  <si>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</si>
  <si>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</si>
  <si>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</si>
  <si>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</si>
  <si>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</si>
  <si>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</si>
  <si>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</si>
  <si>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</si>
  <si>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</si>
  <si>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</si>
  <si>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</si>
  <si>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</si>
  <si>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</si>
  <si>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</si>
  <si>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</si>
  <si>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</si>
  <si>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</si>
  <si>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</si>
  <si>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</si>
  <si>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</si>
  <si>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</si>
  <si>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</si>
  <si>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</si>
  <si>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</si>
  <si>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</si>
  <si>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</si>
  <si>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</si>
  <si>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</si>
  <si>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</si>
  <si>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</si>
  <si>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</si>
  <si>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</si>
  <si>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Em deslocamento de ZWI para km de trabalho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</si>
  <si>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</si>
  <si>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</si>
  <si>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</si>
  <si>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</si>
  <si>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</si>
  <si>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</si>
  <si>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</si>
  <si>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</si>
  <si>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</si>
  <si>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</si>
  <si>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</si>
  <si>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</si>
  <si>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</si>
  <si>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</si>
  <si>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</si>
  <si>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</si>
  <si>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</si>
  <si>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</si>
  <si>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Descarga de dormente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</si>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</sst>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04" tableBorderDxfId="10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02"/>
    <tableColumn id="8" xr3:uid="{69D5AC3B-4F64-4F8F-AD2A-0AD158918DDD}" name="CORRELATO" dataDxfId="1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4" dateTimeGrouping="day"/>
        <dateGroupItem year="2025" month="12" day="25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561" activePane="bottomRight" state="frozen"/>
      <selection pane="bottomRight" activeCell="BO567" sqref="BO56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3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5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</row>
    <row r="545" spans="1:71" ht="23.25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</row>
    <row r="546" spans="1:7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</row>
    <row r="547" spans="1:71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</row>
    <row r="548" spans="1:7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</row>
    <row r="549" spans="1:71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</row>
    <row r="550" spans="1:7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</row>
    <row r="551" spans="1:7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/>
      <c r="AT551" s="266"/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/>
      <c r="BN551" s="180"/>
      <c r="BO551" s="164"/>
      <c r="BP551" s="18"/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</row>
    <row r="552" spans="1:7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</row>
    <row r="553" spans="1:7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</row>
    <row r="554" spans="1:71" ht="23.25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</row>
    <row r="555" spans="1:7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</row>
    <row r="556" spans="1:7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</row>
    <row r="557" spans="1:7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</row>
    <row r="558" spans="1:71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</row>
    <row r="559" spans="1:7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</row>
    <row r="560" spans="1:7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</row>
    <row r="561" spans="1:71" ht="23.25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/>
      <c r="BN561" s="180"/>
      <c r="BO561" s="164"/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</row>
    <row r="562" spans="1:71" ht="23.25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</row>
    <row r="563" spans="1:7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</row>
    <row r="564" spans="1:71" ht="23.25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</row>
    <row r="565" spans="1:71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/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>
        <v>1</v>
      </c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</row>
    <row r="566" spans="1:71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/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>
        <v>1</v>
      </c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</row>
    <row r="567" spans="1:71" ht="69.75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/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</row>
    <row r="568" spans="1:7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/>
      <c r="AS568" s="266"/>
      <c r="AT568" s="266"/>
      <c r="AU568" s="268"/>
      <c r="AV568" s="268"/>
      <c r="AW568" s="268"/>
      <c r="AX568" s="242"/>
      <c r="AY568" s="183"/>
      <c r="AZ568" s="161"/>
      <c r="BA568" s="243"/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1</v>
      </c>
      <c r="BI568" s="244"/>
      <c r="BJ568" s="271"/>
      <c r="BK568" s="245"/>
      <c r="BL568" s="185"/>
      <c r="BM568" s="180"/>
      <c r="BN568" s="180"/>
      <c r="BO568" s="164"/>
      <c r="BP568" s="245"/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</row>
    <row r="569" spans="1:7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30</v>
      </c>
      <c r="K569" s="212">
        <v>114.3</v>
      </c>
      <c r="L569" s="212">
        <v>115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9" s="172">
        <v>0.35416666666666669</v>
      </c>
      <c r="P569" s="172">
        <v>8.3333333333333329E-2</v>
      </c>
      <c r="Q569" s="212">
        <v>700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ZGM1</v>
      </c>
      <c r="AN569" s="265" t="str">
        <f>IF(BS_CONTROLE[[#This Row],[SB]]=0, "-", BS_CONTROLE[[#This Row],[SB]])</f>
        <v>ZGM1</v>
      </c>
      <c r="AO569" s="247">
        <f>IF(BS_CONTROLE[[#This Row],[SUB]]=0, "-", BS_CONTROLE[[#This Row],[SUB]])</f>
        <v>30</v>
      </c>
      <c r="AP569" s="248">
        <f>IF(BS_CONTROLE[[#This Row],[KM - Inicio]]=0, "-", BS_CONTROLE[[#This Row],[KM - Inicio]])</f>
        <v>114.3</v>
      </c>
      <c r="AQ569" s="248">
        <f>IF(BS_CONTROLE[[#This Row],[KM - Fim]]=0, "-", BS_CONTROLE[[#This Row],[KM - Fim]])</f>
        <v>115</v>
      </c>
      <c r="AR569" s="266"/>
      <c r="AS569" s="266"/>
      <c r="AT569" s="266"/>
      <c r="AU569" s="268"/>
      <c r="AV569" s="268"/>
      <c r="AW569" s="268"/>
      <c r="AX569" s="242"/>
      <c r="AY569" s="183"/>
      <c r="AZ569" s="161"/>
      <c r="BA569" s="243"/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1</v>
      </c>
      <c r="BI569" s="244"/>
      <c r="BJ569" s="271"/>
      <c r="BK569" s="245"/>
      <c r="BL569" s="185"/>
      <c r="BM569" s="180"/>
      <c r="BN569" s="180"/>
      <c r="BO569" s="164"/>
      <c r="BP569" s="245"/>
      <c r="BQ569" s="13" t="str">
        <f t="shared" si="52"/>
        <v>Produção e Intervalo</v>
      </c>
      <c r="BR569" s="19">
        <f t="shared" si="53"/>
        <v>0</v>
      </c>
      <c r="BS569" s="19">
        <f t="shared" si="54"/>
        <v>0</v>
      </c>
    </row>
    <row r="570" spans="1:71" hidden="1">
      <c r="A570" s="166" t="str">
        <f>D570&amp;B570</f>
        <v/>
      </c>
      <c r="B570" s="167"/>
      <c r="C570" s="240"/>
      <c r="D570" s="241"/>
      <c r="E570" s="277">
        <v>564</v>
      </c>
      <c r="F570" s="161"/>
      <c r="G570" s="159" t="str">
        <f>IF(D570="","*",VLOOKUP(F570,BS_ATIVIDADE[#All],3,FALSE))</f>
        <v>*</v>
      </c>
      <c r="H570" s="163"/>
      <c r="I570" s="163"/>
      <c r="J570" s="223"/>
      <c r="K570" s="223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2"/>
      <c r="W570" s="264"/>
      <c r="X570" s="241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5" t="str">
        <f>IF(BS_CONTROLE[[#This Row],[Local - Partida]]=0, "-", BS_CONTROLE[[#This Row],[Local - Partida]])</f>
        <v>-</v>
      </c>
      <c r="AL570" s="265" t="str">
        <f>IF(BS_CONTROLE[[#This Row],[Local - Encerramento]]=0, "-", BS_CONTROLE[[#This Row],[Local - Encerramento]])</f>
        <v>-</v>
      </c>
      <c r="AM570" s="265" t="str">
        <f>IF(BS_CONTROLE[[#This Row],[Entre - Estações]]=0, "-", BS_CONTROLE[[#This Row],[Entre - Estações]])</f>
        <v>-</v>
      </c>
      <c r="AN570" s="265" t="str">
        <f>IF(BS_CONTROLE[[#This Row],[SB]]=0, "-", BS_CONTROLE[[#This Row],[SB]])</f>
        <v>-</v>
      </c>
      <c r="AO570" s="247" t="str">
        <f>IF(BS_CONTROLE[[#This Row],[SUB]]=0, "-", BS_CONTROLE[[#This Row],[SUB]])</f>
        <v>-</v>
      </c>
      <c r="AP570" s="248" t="str">
        <f>IF(BS_CONTROLE[[#This Row],[KM - Inicio]]=0, "-", BS_CONTROLE[[#This Row],[KM - Inicio]])</f>
        <v>-</v>
      </c>
      <c r="AQ570" s="248" t="str">
        <f>IF(BS_CONTROLE[[#This Row],[KM - Fim]]=0, "-", BS_CONTROLE[[#This Row],[KM - Fim]])</f>
        <v>-</v>
      </c>
      <c r="AR570" s="266"/>
      <c r="AS570" s="266"/>
      <c r="AT570" s="266"/>
      <c r="AU570" s="268"/>
      <c r="AV570" s="268"/>
      <c r="AW570" s="268"/>
      <c r="AX570" s="242"/>
      <c r="AY570" s="183"/>
      <c r="AZ570" s="161"/>
      <c r="BA570" s="243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49" t="str">
        <f>IF(BS_CONTROLE[[#This Row],[Responsavel pelo boletim]]=0, "-", BS_CONTROLE[[#This Row],[Responsavel pelo boletim]])</f>
        <v>-</v>
      </c>
      <c r="BG570" s="185"/>
      <c r="BH570" s="308">
        <v>1</v>
      </c>
      <c r="BI570" s="244"/>
      <c r="BJ570" s="271"/>
      <c r="BK570" s="245"/>
      <c r="BL570" s="185"/>
      <c r="BM570" s="180"/>
      <c r="BN570" s="180"/>
      <c r="BO570" s="164"/>
      <c r="BP570" s="245"/>
      <c r="BQ570" s="13" t="str">
        <f t="shared" si="52"/>
        <v>Aderente</v>
      </c>
      <c r="BR570" s="19" t="str">
        <f t="shared" si="53"/>
        <v>*</v>
      </c>
      <c r="BS570" s="19" t="str">
        <f t="shared" si="54"/>
        <v>*</v>
      </c>
    </row>
    <row r="571" spans="1:71" hidden="1">
      <c r="A571" s="166" t="str">
        <f>D571&amp;B571</f>
        <v/>
      </c>
      <c r="B571" s="167"/>
      <c r="C571" s="240"/>
      <c r="D571" s="241"/>
      <c r="E571" s="277">
        <v>565</v>
      </c>
      <c r="F571" s="161"/>
      <c r="G571" s="159" t="str">
        <f>IF(D571="","*",VLOOKUP(F571,BS_ATIVIDADE[#All],3,FALSE))</f>
        <v>*</v>
      </c>
      <c r="H571" s="163"/>
      <c r="I571" s="163"/>
      <c r="J571" s="223"/>
      <c r="K571" s="223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2"/>
      <c r="W571" s="264"/>
      <c r="X571" s="241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5" t="str">
        <f>IF(BS_CONTROLE[[#This Row],[Local - Partida]]=0, "-", BS_CONTROLE[[#This Row],[Local - Partida]])</f>
        <v>-</v>
      </c>
      <c r="AL571" s="265" t="str">
        <f>IF(BS_CONTROLE[[#This Row],[Local - Encerramento]]=0, "-", BS_CONTROLE[[#This Row],[Local - Encerramento]])</f>
        <v>-</v>
      </c>
      <c r="AM571" s="265" t="str">
        <f>IF(BS_CONTROLE[[#This Row],[Entre - Estações]]=0, "-", BS_CONTROLE[[#This Row],[Entre - Estações]])</f>
        <v>-</v>
      </c>
      <c r="AN571" s="265" t="str">
        <f>IF(BS_CONTROLE[[#This Row],[SB]]=0, "-", BS_CONTROLE[[#This Row],[SB]])</f>
        <v>-</v>
      </c>
      <c r="AO571" s="247" t="str">
        <f>IF(BS_CONTROLE[[#This Row],[SUB]]=0, "-", BS_CONTROLE[[#This Row],[SUB]])</f>
        <v>-</v>
      </c>
      <c r="AP571" s="248" t="str">
        <f>IF(BS_CONTROLE[[#This Row],[KM - Inicio]]=0, "-", BS_CONTROLE[[#This Row],[KM - Inicio]])</f>
        <v>-</v>
      </c>
      <c r="AQ571" s="248" t="str">
        <f>IF(BS_CONTROLE[[#This Row],[KM - Fim]]=0, "-", BS_CONTROLE[[#This Row],[KM - Fim]])</f>
        <v>-</v>
      </c>
      <c r="AR571" s="266"/>
      <c r="AS571" s="266"/>
      <c r="AT571" s="266"/>
      <c r="AU571" s="268"/>
      <c r="AV571" s="268"/>
      <c r="AW571" s="268"/>
      <c r="AX571" s="242"/>
      <c r="AY571" s="183"/>
      <c r="AZ571" s="161"/>
      <c r="BA571" s="243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49" t="str">
        <f>IF(BS_CONTROLE[[#This Row],[Responsavel pelo boletim]]=0, "-", BS_CONTROLE[[#This Row],[Responsavel pelo boletim]])</f>
        <v>-</v>
      </c>
      <c r="BG571" s="185"/>
      <c r="BH571" s="308">
        <v>1</v>
      </c>
      <c r="BI571" s="244"/>
      <c r="BJ571" s="271"/>
      <c r="BK571" s="245"/>
      <c r="BL571" s="185"/>
      <c r="BM571" s="180"/>
      <c r="BN571" s="180"/>
      <c r="BO571" s="164"/>
      <c r="BP571" s="245"/>
      <c r="BQ571" s="13" t="str">
        <f t="shared" si="52"/>
        <v>Aderente</v>
      </c>
      <c r="BR571" s="19" t="str">
        <f t="shared" si="53"/>
        <v>*</v>
      </c>
      <c r="BS571" s="19" t="str">
        <f t="shared" si="54"/>
        <v>*</v>
      </c>
    </row>
    <row r="572" spans="1:71" ht="23.25" hidden="1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80"/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/>
      <c r="AS572" s="266"/>
      <c r="AT572" s="266"/>
      <c r="AU572" s="268"/>
      <c r="AV572" s="268"/>
      <c r="AW572" s="268"/>
      <c r="AX572" s="242"/>
      <c r="AY572" s="183"/>
      <c r="AZ572" s="161"/>
      <c r="BA572" s="243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1</v>
      </c>
      <c r="BI572" s="244"/>
      <c r="BJ572" s="271"/>
      <c r="BK572" s="245"/>
      <c r="BL572" s="185"/>
      <c r="BM572" s="180"/>
      <c r="BN572" s="180"/>
      <c r="BO572" s="164"/>
      <c r="BP572" s="245"/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</row>
    <row r="573" spans="1:71" hidden="1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80"/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/>
      <c r="AS573" s="266"/>
      <c r="AT573" s="266"/>
      <c r="AU573" s="268"/>
      <c r="AV573" s="268"/>
      <c r="AW573" s="268"/>
      <c r="AX573" s="242"/>
      <c r="AY573" s="183"/>
      <c r="AZ573" s="161"/>
      <c r="BA573" s="243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1</v>
      </c>
      <c r="BI573" s="244"/>
      <c r="BJ573" s="271"/>
      <c r="BK573" s="245"/>
      <c r="BL573" s="185"/>
      <c r="BM573" s="180"/>
      <c r="BN573" s="180"/>
      <c r="BO573" s="164"/>
      <c r="BP573" s="245"/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</row>
    <row r="574" spans="1:71" hidden="1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80"/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/>
      <c r="AS574" s="266"/>
      <c r="AT574" s="266"/>
      <c r="AU574" s="268"/>
      <c r="AV574" s="268"/>
      <c r="AW574" s="268"/>
      <c r="AX574" s="242"/>
      <c r="AY574" s="183"/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/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</row>
    <row r="575" spans="1:71" hidden="1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80"/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/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/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</row>
    <row r="576" spans="1:71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/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</row>
    <row r="577" spans="1:71" hidden="1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1750</v>
      </c>
      <c r="X577" s="241" t="s">
        <v>667</v>
      </c>
      <c r="Y577" s="180"/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/>
      <c r="AS577" s="266"/>
      <c r="AT577" s="266"/>
      <c r="AU577" s="268"/>
      <c r="AV577" s="268"/>
      <c r="AW577" s="268"/>
      <c r="AX577" s="242"/>
      <c r="AY577" s="183"/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/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</row>
    <row r="578" spans="1:71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/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</row>
    <row r="579" spans="1:71" hidden="1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80"/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/>
      <c r="AS579" s="266"/>
      <c r="AT579" s="266"/>
      <c r="AU579" s="268"/>
      <c r="AV579" s="268"/>
      <c r="AW579" s="268"/>
      <c r="AX579" s="242"/>
      <c r="AY579" s="183"/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1</v>
      </c>
      <c r="BI579" s="244"/>
      <c r="BJ579" s="271"/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</v>
      </c>
      <c r="BS579" s="19">
        <f t="shared" si="54"/>
        <v>0</v>
      </c>
    </row>
    <row r="580" spans="1:71" hidden="1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80"/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/>
      <c r="AS580" s="266"/>
      <c r="AT580" s="266"/>
      <c r="AU580" s="268"/>
      <c r="AV580" s="268"/>
      <c r="AW580" s="268"/>
      <c r="AX580" s="242"/>
      <c r="AY580" s="183"/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1</v>
      </c>
      <c r="BI580" s="244"/>
      <c r="BJ580" s="271"/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</v>
      </c>
      <c r="BS580" s="19">
        <f t="shared" si="54"/>
        <v>0</v>
      </c>
    </row>
    <row r="581" spans="1:71" hidden="1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80"/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/>
      <c r="AS581" s="266"/>
      <c r="AT581" s="266"/>
      <c r="AU581" s="268"/>
      <c r="AV581" s="268"/>
      <c r="AW581" s="268"/>
      <c r="AX581" s="242"/>
      <c r="AY581" s="183"/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1</v>
      </c>
      <c r="BI581" s="244"/>
      <c r="BJ581" s="271"/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</v>
      </c>
      <c r="BS581" s="19">
        <f t="shared" si="54"/>
        <v>0</v>
      </c>
    </row>
    <row r="582" spans="1:71" hidden="1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80"/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/>
      <c r="AS582" s="266"/>
      <c r="AT582" s="266"/>
      <c r="AU582" s="268"/>
      <c r="AV582" s="268"/>
      <c r="AW582" s="268"/>
      <c r="AX582" s="242"/>
      <c r="AY582" s="183"/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/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</row>
    <row r="583" spans="1:71" hidden="1">
      <c r="A583" s="166" t="str">
        <f>D583&amp;B583</f>
        <v/>
      </c>
      <c r="B583" s="167"/>
      <c r="C583" s="240"/>
      <c r="D583" s="241"/>
      <c r="E583" s="277">
        <v>577</v>
      </c>
      <c r="F583" s="161"/>
      <c r="G583" s="159" t="str">
        <f>IF(D583="","*",VLOOKUP(F583,BS_ATIVIDADE[#All],3,FALSE))</f>
        <v>*</v>
      </c>
      <c r="H583" s="163"/>
      <c r="I583" s="163"/>
      <c r="J583" s="223"/>
      <c r="K583" s="223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2"/>
      <c r="W583" s="264"/>
      <c r="X583" s="241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-</v>
      </c>
      <c r="AN583" s="265" t="str">
        <f>IF(BS_CONTROLE[[#This Row],[SB]]=0, "-", BS_CONTROLE[[#This Row],[SB]])</f>
        <v>-</v>
      </c>
      <c r="AO583" s="247" t="str">
        <f>IF(BS_CONTROLE[[#This Row],[SUB]]=0, "-", BS_CONTROLE[[#This Row],[SUB]])</f>
        <v>-</v>
      </c>
      <c r="AP583" s="248" t="str">
        <f>IF(BS_CONTROLE[[#This Row],[KM - Inicio]]=0, "-", BS_CONTROLE[[#This Row],[KM - Inicio]])</f>
        <v>-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/>
      <c r="AZ583" s="161"/>
      <c r="BA583" s="243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49" t="str">
        <f>IF(BS_CONTROLE[[#This Row],[Responsavel pelo boletim]]=0, "-", BS_CONTROLE[[#This Row],[Responsavel pelo boletim]])</f>
        <v>-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Aderente</v>
      </c>
      <c r="BR583" s="19" t="str">
        <f t="shared" ref="BR583:BR600" si="59">IF(OR(B583="",F583=""),"*",AY583/P583)</f>
        <v>*</v>
      </c>
      <c r="BS583" s="19" t="str">
        <f t="shared" ref="BS583:BS600" si="60">IF(OR(B583="",F583=""),"*",BA583/Q583)</f>
        <v>*</v>
      </c>
    </row>
    <row r="584" spans="1:71" ht="92.25" hidden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1751</v>
      </c>
      <c r="X584" s="241" t="s">
        <v>667</v>
      </c>
      <c r="Y584" s="180"/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/>
      <c r="AS584" s="266"/>
      <c r="AT584" s="266"/>
      <c r="AU584" s="268"/>
      <c r="AV584" s="268"/>
      <c r="AW584" s="268"/>
      <c r="AX584" s="242"/>
      <c r="AY584" s="183"/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/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</row>
    <row r="585" spans="1:71" ht="92.25" hidden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1751</v>
      </c>
      <c r="X585" s="241" t="s">
        <v>667</v>
      </c>
      <c r="Y585" s="180"/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/>
      <c r="AS585" s="266"/>
      <c r="AT585" s="266"/>
      <c r="AU585" s="268"/>
      <c r="AV585" s="268"/>
      <c r="AW585" s="268"/>
      <c r="AX585" s="242"/>
      <c r="AY585" s="183"/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/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</row>
    <row r="586" spans="1:71" hidden="1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/>
      <c r="AS586" s="266"/>
      <c r="AT586" s="266"/>
      <c r="AU586" s="268"/>
      <c r="AV586" s="268"/>
      <c r="AW586" s="268"/>
      <c r="AX586" s="242"/>
      <c r="AY586" s="183"/>
      <c r="AZ586" s="161"/>
      <c r="BA586" s="243"/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244"/>
      <c r="BI586" s="244"/>
      <c r="BJ586" s="271"/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</row>
    <row r="587" spans="1:71" hidden="1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/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244"/>
      <c r="BI587" s="244"/>
      <c r="BJ587" s="271"/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</row>
    <row r="588" spans="1:71" hidden="1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/>
      <c r="AS588" s="266"/>
      <c r="AT588" s="266"/>
      <c r="AU588" s="268"/>
      <c r="AV588" s="268"/>
      <c r="AW588" s="268"/>
      <c r="AX588" s="242"/>
      <c r="AY588" s="183"/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244"/>
      <c r="BI588" s="244"/>
      <c r="BJ588" s="271"/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</row>
    <row r="589" spans="1:71" hidden="1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80"/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/>
      <c r="AS589" s="266"/>
      <c r="AT589" s="266"/>
      <c r="AU589" s="268"/>
      <c r="AV589" s="268"/>
      <c r="AW589" s="268"/>
      <c r="AX589" s="242"/>
      <c r="AY589" s="183"/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244"/>
      <c r="BI589" s="244"/>
      <c r="BJ589" s="271"/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</row>
    <row r="590" spans="1:71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/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</row>
    <row r="591" spans="1:71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/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</row>
    <row r="592" spans="1:71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/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</row>
    <row r="593" spans="1:71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/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</row>
    <row r="594" spans="1:71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/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1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/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1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/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1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/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1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/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1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/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1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/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1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00" priority="18567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99" priority="18556" operator="equal">
      <formula>"OPORTUNIDADE"</formula>
    </cfRule>
  </conditionalFormatting>
  <conditionalFormatting sqref="AZ6:AZ523">
    <cfRule type="expression" dxfId="98" priority="18551">
      <formula>$BU6=1</formula>
    </cfRule>
  </conditionalFormatting>
  <conditionalFormatting sqref="BQ6:BQ600">
    <cfRule type="cellIs" dxfId="97" priority="18562" operator="equal">
      <formula>"Produção e Intervalo"</formula>
    </cfRule>
    <cfRule type="cellIs" dxfId="96" priority="18563" operator="equal">
      <formula>"Aderente"</formula>
    </cfRule>
    <cfRule type="cellIs" dxfId="95" priority="18564" operator="equal">
      <formula>"Intervalo"</formula>
    </cfRule>
    <cfRule type="cellIs" dxfId="94" priority="18565" operator="equal">
      <formula>"Produção"</formula>
    </cfRule>
    <cfRule type="cellIs" dxfId="93" priority="18566" operator="equal">
      <formula>"ERRO"</formula>
    </cfRule>
  </conditionalFormatting>
  <conditionalFormatting sqref="BR6:BS600">
    <cfRule type="cellIs" dxfId="92" priority="18544" operator="equal">
      <formula>"*"</formula>
    </cfRule>
    <cfRule type="cellIs" dxfId="91" priority="18545" operator="greaterThanOrEqual">
      <formula>1</formula>
    </cfRule>
    <cfRule type="cellIs" dxfId="90" priority="18546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89" priority="18492" operator="equal">
      <formula>"NÃO"</formula>
    </cfRule>
    <cfRule type="cellIs" dxfId="88" priority="18493" operator="equal">
      <formula>"SIM"</formula>
    </cfRule>
  </conditionalFormatting>
  <conditionalFormatting sqref="X478 X480 X483 X488:X489 X499 X506 X511:X512 X517 X520:X521">
    <cfRule type="cellIs" dxfId="87" priority="18491" operator="equal">
      <formula>"OPORTUNIDADE"</formula>
    </cfRule>
  </conditionalFormatting>
  <conditionalFormatting sqref="Z476:Z480 Z487:Z489 Z483:Z484 Z492 Z496:Z499 Z517 Z519:Z523 Z501:Z515">
    <cfRule type="cellIs" dxfId="86" priority="18489" operator="equal">
      <formula>"NÃO"</formula>
    </cfRule>
    <cfRule type="cellIs" dxfId="85" priority="18490" operator="equal">
      <formula>"SIM"</formula>
    </cfRule>
  </conditionalFormatting>
  <conditionalFormatting sqref="Z476:Z480 Z487:Z489 Z483:Z484 Z492 Z496:Z499 Z517 Z519:Z523 Z501:Z515">
    <cfRule type="cellIs" dxfId="84" priority="18488" operator="equal">
      <formula>"OPORTUNIDADE"</formula>
    </cfRule>
  </conditionalFormatting>
  <conditionalFormatting sqref="Y1048576">
    <cfRule type="cellIs" dxfId="83" priority="18373" operator="equal">
      <formula>"OPORTUNIDADE"</formula>
    </cfRule>
  </conditionalFormatting>
  <conditionalFormatting sqref="Y1048576">
    <cfRule type="cellIs" dxfId="82" priority="18371" operator="equal">
      <formula>"NÃO"</formula>
    </cfRule>
    <cfRule type="cellIs" dxfId="81" priority="18372" operator="equal">
      <formula>"SIM"</formula>
    </cfRule>
  </conditionalFormatting>
  <conditionalFormatting sqref="Z524:Z549">
    <cfRule type="cellIs" dxfId="80" priority="18108" operator="equal">
      <formula>"OPORTUNIDADE"</formula>
    </cfRule>
  </conditionalFormatting>
  <conditionalFormatting sqref="Z524:Z549">
    <cfRule type="cellIs" dxfId="79" priority="18106" operator="equal">
      <formula>"NÃO"</formula>
    </cfRule>
    <cfRule type="cellIs" dxfId="78" priority="18107" operator="equal">
      <formula>"SIM"</formula>
    </cfRule>
  </conditionalFormatting>
  <conditionalFormatting sqref="Z550">
    <cfRule type="cellIs" dxfId="77" priority="18091" operator="equal">
      <formula>"NÃO"</formula>
    </cfRule>
    <cfRule type="cellIs" dxfId="76" priority="18092" operator="equal">
      <formula>"SIM"</formula>
    </cfRule>
  </conditionalFormatting>
  <conditionalFormatting sqref="Z550">
    <cfRule type="cellIs" dxfId="75" priority="18090" operator="equal">
      <formula>"OPORTUNIDADE"</formula>
    </cfRule>
  </conditionalFormatting>
  <conditionalFormatting sqref="BI550">
    <cfRule type="iconSet" priority="1809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0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74" priority="18710">
      <formula>$BU493=1</formula>
    </cfRule>
  </conditionalFormatting>
  <conditionalFormatting sqref="AZ526:AZ550">
    <cfRule type="expression" dxfId="73" priority="18870">
      <formula>$BU498=1</formula>
    </cfRule>
  </conditionalFormatting>
  <conditionalFormatting sqref="BI524:BI549">
    <cfRule type="iconSet" priority="18871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73">
      <iconSet showValue="0">
        <cfvo type="percent" val="0"/>
        <cfvo type="num" val="1"/>
        <cfvo type="num" val="1" gte="0"/>
      </iconSet>
    </cfRule>
    <cfRule type="iconSet" priority="1887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7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72" priority="143" operator="equal">
      <formula>"OPORTUNIDADE"</formula>
    </cfRule>
  </conditionalFormatting>
  <conditionalFormatting sqref="Y158">
    <cfRule type="cellIs" dxfId="71" priority="141" operator="equal">
      <formula>"NÃO"</formula>
    </cfRule>
    <cfRule type="cellIs" dxfId="70" priority="142" operator="equal">
      <formula>"SIM"</formula>
    </cfRule>
  </conditionalFormatting>
  <conditionalFormatting sqref="BO6:BO208 BO528:BO537 BO210:BO526 BO539:BO600">
    <cfRule type="iconSet" priority="18939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43">
      <iconSet showValue="0">
        <cfvo type="percent" val="0"/>
        <cfvo type="num" val="1"/>
        <cfvo type="num" val="1" gte="0"/>
      </iconSet>
    </cfRule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9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68:BK600">
    <cfRule type="iconSet" priority="18952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8:BP600">
    <cfRule type="iconSet" priority="1896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69" priority="17" operator="equal">
      <formula>"OPORTUNIDADE"</formula>
    </cfRule>
  </conditionalFormatting>
  <conditionalFormatting sqref="Y560">
    <cfRule type="cellIs" dxfId="68" priority="15" operator="equal">
      <formula>"NÃO"</formula>
    </cfRule>
    <cfRule type="cellIs" dxfId="67" priority="16" operator="equal">
      <formula>"SIM"</formula>
    </cfRule>
  </conditionalFormatting>
  <conditionalFormatting sqref="Y561:Y564">
    <cfRule type="cellIs" dxfId="66" priority="11" operator="equal">
      <formula>"OPORTUNIDADE"</formula>
    </cfRule>
  </conditionalFormatting>
  <conditionalFormatting sqref="Y561:Y564">
    <cfRule type="cellIs" dxfId="65" priority="9" operator="equal">
      <formula>"NÃO"</formula>
    </cfRule>
    <cfRule type="cellIs" dxfId="64" priority="10" operator="equal">
      <formula>"SIM"</formula>
    </cfRule>
  </conditionalFormatting>
  <conditionalFormatting sqref="Y567:Y569">
    <cfRule type="cellIs" dxfId="63" priority="8" operator="equal">
      <formula>"OPORTUNIDADE"</formula>
    </cfRule>
  </conditionalFormatting>
  <conditionalFormatting sqref="Y567:Y569">
    <cfRule type="cellIs" dxfId="62" priority="6" operator="equal">
      <formula>"NÃO"</formula>
    </cfRule>
    <cfRule type="cellIs" dxfId="61" priority="7" operator="equal">
      <formula>"SIM"</formula>
    </cfRule>
  </conditionalFormatting>
  <conditionalFormatting sqref="Y567:Y569">
    <cfRule type="cellIs" dxfId="60" priority="5" operator="equal">
      <formula>"OPORTUNIDADE"</formula>
    </cfRule>
  </conditionalFormatting>
  <conditionalFormatting sqref="Y567:Y569">
    <cfRule type="cellIs" dxfId="59" priority="3" operator="equal">
      <formula>"NÃO"</formula>
    </cfRule>
    <cfRule type="cellIs" dxfId="58" priority="4" operator="equal">
      <formula>"SIM"</formula>
    </cfRule>
  </conditionalFormatting>
  <conditionalFormatting sqref="BK5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1752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1753</v>
      </c>
      <c r="E3" s="309" t="s">
        <v>1754</v>
      </c>
      <c r="F3" s="309" t="s">
        <v>1755</v>
      </c>
      <c r="G3" s="314" t="s">
        <v>1756</v>
      </c>
      <c r="H3" s="309" t="s">
        <v>1757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1758</v>
      </c>
      <c r="E5" s="311">
        <v>46013</v>
      </c>
      <c r="F5" s="310">
        <v>7000</v>
      </c>
      <c r="G5" s="315" t="s">
        <v>1759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1760</v>
      </c>
      <c r="G6" s="315" t="s">
        <v>1759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1761</v>
      </c>
      <c r="G7" s="316" t="s">
        <v>1762</v>
      </c>
      <c r="H7" s="312" t="s">
        <v>1763</v>
      </c>
    </row>
    <row r="8" spans="3:8">
      <c r="C8" s="310" t="s">
        <v>543</v>
      </c>
      <c r="D8" s="310">
        <v>7663</v>
      </c>
      <c r="E8" s="311">
        <v>46008</v>
      </c>
      <c r="F8" s="310" t="s">
        <v>1764</v>
      </c>
      <c r="G8" s="315" t="s">
        <v>1765</v>
      </c>
      <c r="H8" s="310" t="s">
        <v>1766</v>
      </c>
    </row>
    <row r="9" spans="3:8">
      <c r="C9" s="310" t="s">
        <v>463</v>
      </c>
      <c r="D9" s="310" t="s">
        <v>1767</v>
      </c>
      <c r="E9" s="311">
        <v>45993</v>
      </c>
      <c r="F9" s="310">
        <v>12000</v>
      </c>
      <c r="G9" s="315" t="s">
        <v>1768</v>
      </c>
      <c r="H9" s="310"/>
    </row>
    <row r="10" spans="3:8" ht="29.25">
      <c r="C10" s="310" t="s">
        <v>463</v>
      </c>
      <c r="D10" s="310" t="s">
        <v>1769</v>
      </c>
      <c r="E10" s="311">
        <v>45993</v>
      </c>
      <c r="F10" s="310">
        <v>9000</v>
      </c>
      <c r="G10" s="315" t="s">
        <v>1770</v>
      </c>
      <c r="H10" s="310"/>
    </row>
    <row r="11" spans="3:8" ht="29.25">
      <c r="C11" s="310" t="s">
        <v>463</v>
      </c>
      <c r="D11" s="310" t="s">
        <v>1771</v>
      </c>
      <c r="E11" s="311">
        <v>45993</v>
      </c>
      <c r="F11" s="310">
        <v>10000</v>
      </c>
      <c r="G11" s="315" t="s">
        <v>1770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1772</v>
      </c>
      <c r="G12" s="315" t="s">
        <v>1773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1774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1775</v>
      </c>
      <c r="C4" s="314" t="s">
        <v>1776</v>
      </c>
      <c r="D4" s="314" t="s">
        <v>1777</v>
      </c>
      <c r="E4" s="314" t="s">
        <v>1778</v>
      </c>
      <c r="F4" s="314" t="s">
        <v>8</v>
      </c>
      <c r="G4" s="314" t="s">
        <v>1779</v>
      </c>
    </row>
    <row r="5" spans="2:8">
      <c r="B5" s="317" t="s">
        <v>1153</v>
      </c>
      <c r="C5" s="317">
        <v>314978</v>
      </c>
      <c r="D5" s="317" t="s">
        <v>1780</v>
      </c>
      <c r="E5" s="317" t="s">
        <v>541</v>
      </c>
      <c r="F5" s="317" t="s">
        <v>101</v>
      </c>
      <c r="G5" s="318">
        <v>46143</v>
      </c>
    </row>
    <row r="6" spans="2:8">
      <c r="B6" s="317" t="s">
        <v>1781</v>
      </c>
      <c r="C6" s="317">
        <v>256790</v>
      </c>
      <c r="D6" s="317" t="s">
        <v>1782</v>
      </c>
      <c r="E6" s="317" t="s">
        <v>541</v>
      </c>
      <c r="F6" s="317" t="s">
        <v>1783</v>
      </c>
      <c r="G6" s="318">
        <v>45992</v>
      </c>
    </row>
    <row r="7" spans="2:8">
      <c r="B7" s="317" t="s">
        <v>1784</v>
      </c>
      <c r="C7" s="317">
        <v>265193</v>
      </c>
      <c r="D7" s="317" t="s">
        <v>1785</v>
      </c>
      <c r="E7" s="317" t="s">
        <v>542</v>
      </c>
      <c r="F7" s="317" t="s">
        <v>1500</v>
      </c>
      <c r="G7" s="317" t="s">
        <v>1786</v>
      </c>
    </row>
    <row r="8" spans="2:8">
      <c r="B8" s="317" t="s">
        <v>1787</v>
      </c>
      <c r="C8" s="317">
        <v>293716</v>
      </c>
      <c r="D8" s="317" t="s">
        <v>1788</v>
      </c>
      <c r="E8" s="317" t="s">
        <v>542</v>
      </c>
      <c r="F8" s="317" t="s">
        <v>1500</v>
      </c>
      <c r="G8" s="318">
        <v>46204</v>
      </c>
    </row>
    <row r="9" spans="2:8">
      <c r="B9" s="317" t="s">
        <v>1789</v>
      </c>
      <c r="C9" s="317">
        <v>257258</v>
      </c>
      <c r="D9" s="317" t="s">
        <v>1790</v>
      </c>
      <c r="E9" s="317" t="s">
        <v>543</v>
      </c>
      <c r="F9" s="317" t="s">
        <v>144</v>
      </c>
      <c r="G9" s="318">
        <v>46327</v>
      </c>
    </row>
    <row r="10" spans="2:8">
      <c r="B10" s="317" t="s">
        <v>1791</v>
      </c>
      <c r="C10" s="317">
        <v>371147</v>
      </c>
      <c r="D10" s="317" t="s">
        <v>1792</v>
      </c>
      <c r="E10" s="317" t="s">
        <v>543</v>
      </c>
      <c r="F10" s="317" t="s">
        <v>144</v>
      </c>
      <c r="G10" s="317" t="s">
        <v>1786</v>
      </c>
    </row>
    <row r="11" spans="2:8">
      <c r="B11" s="317" t="s">
        <v>1793</v>
      </c>
      <c r="C11" s="317">
        <v>259230</v>
      </c>
      <c r="D11" s="317" t="s">
        <v>1794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1795</v>
      </c>
      <c r="C12" s="317">
        <v>370705</v>
      </c>
      <c r="D12" s="317"/>
      <c r="E12" s="317" t="s">
        <v>543</v>
      </c>
      <c r="F12" s="317" t="s">
        <v>144</v>
      </c>
      <c r="G12" s="317" t="s">
        <v>1786</v>
      </c>
    </row>
    <row r="13" spans="2:8">
      <c r="B13" s="317" t="s">
        <v>1796</v>
      </c>
      <c r="C13" s="317">
        <v>258542</v>
      </c>
      <c r="D13" s="317" t="s">
        <v>1797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1798</v>
      </c>
      <c r="C14" s="317">
        <v>257050</v>
      </c>
      <c r="D14" s="317" t="s">
        <v>1799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1800</v>
      </c>
      <c r="D5" s="382"/>
      <c r="E5" s="382"/>
      <c r="F5" s="382"/>
      <c r="G5" s="382"/>
      <c r="H5" s="382"/>
      <c r="I5" s="382"/>
      <c r="J5" s="383"/>
      <c r="K5" s="384" t="s">
        <v>1801</v>
      </c>
      <c r="L5" s="385"/>
      <c r="M5" s="385"/>
      <c r="N5" s="385"/>
      <c r="O5" s="386" t="s">
        <v>1802</v>
      </c>
      <c r="P5" s="387"/>
      <c r="Q5" s="388"/>
    </row>
    <row r="6" spans="1:17" s="94" customFormat="1" ht="15.75" customHeight="1">
      <c r="A6" s="88" t="s">
        <v>1803</v>
      </c>
      <c r="B6" s="95" t="s">
        <v>1804</v>
      </c>
      <c r="C6" s="96" t="s">
        <v>874</v>
      </c>
      <c r="D6" s="97" t="s">
        <v>875</v>
      </c>
      <c r="E6" s="96" t="s">
        <v>1805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1806</v>
      </c>
      <c r="M6" s="139" t="s">
        <v>335</v>
      </c>
      <c r="N6" s="140" t="s">
        <v>869</v>
      </c>
      <c r="O6" s="234" t="s">
        <v>912</v>
      </c>
      <c r="P6" s="157"/>
      <c r="Q6" s="190" t="s">
        <v>1807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 hidden="1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ZGM1</v>
      </c>
      <c r="H551" s="154">
        <f>IF(SP_SUL!K569="","*",SP_SUL!K569)</f>
        <v>114.3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ZGM1</v>
      </c>
      <c r="M551" s="141">
        <f>IF(SP_SUL!AP569="","*",SP_SUL!AP569)</f>
        <v>114.3</v>
      </c>
      <c r="N551" s="141" t="str">
        <f>IF(SP_SUL!AM569="","*",SP_SUL!AM569)</f>
        <v>ZGM1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1807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U3022" sqref="U302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1808</v>
      </c>
      <c r="W1" s="394"/>
      <c r="X1" s="394"/>
      <c r="Y1" s="104"/>
    </row>
    <row r="2" spans="1:25" s="101" customFormat="1" ht="11.25" customHeight="1">
      <c r="A2" s="105" t="s">
        <v>1809</v>
      </c>
      <c r="B2" s="105" t="s">
        <v>1804</v>
      </c>
      <c r="C2" s="105" t="s">
        <v>313</v>
      </c>
      <c r="D2" s="106" t="s">
        <v>874</v>
      </c>
      <c r="E2" s="106" t="s">
        <v>875</v>
      </c>
      <c r="F2" s="106" t="s">
        <v>1803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1810</v>
      </c>
      <c r="U2" s="108" t="s">
        <v>877</v>
      </c>
      <c r="V2" s="103">
        <f ca="1">TODAY()-1</f>
        <v>46015</v>
      </c>
      <c r="W2" s="103">
        <f ca="1">V2-1</f>
        <v>46014</v>
      </c>
      <c r="X2" s="103">
        <f ca="1">W2-1</f>
        <v>46013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60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1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0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60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109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60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60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60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>
        <f ca="1">_xlfn.XLOOKUP(G119&amp;$W$2,BS_CONTROLE[CHAVE],BS_CONTROLE[Quantidade_11],"-")</f>
        <v>1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60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60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60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>
        <f ca="1">_xlfn.XLOOKUP(G242&amp;$W$2,BS_CONTROLE[CHAVE],BS_CONTROLE[Quantidade_11],"-")</f>
        <v>1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5</v>
      </c>
      <c r="X278" s="112">
        <f ca="1">_xlfn.XLOOKUP(G278&amp;$X$2,BS_CONTROLE[CHAVE],BS_CONTROLE[Quantidade_11],"-")</f>
        <v>31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60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5</v>
      </c>
      <c r="X303" s="112">
        <f ca="1">_xlfn.XLOOKUP(G303&amp;$X$2,BS_CONTROLE[CHAVE],BS_CONTROLE[Quantidade_11],"-")</f>
        <v>31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0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60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0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109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60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>
        <f ca="1">_xlfn.XLOOKUP(G383&amp;$W$2,BS_CONTROLE[CHAVE],BS_CONTROLE[Quantidade_11],"-")</f>
        <v>0</v>
      </c>
      <c r="X383" s="112">
        <f ca="1">_xlfn.XLOOKUP(G383&amp;$X$2,BS_CONTROLE[CHAVE],BS_CONTROLE[Quantidade_11],"-")</f>
        <v>1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60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>
        <f ca="1">_xlfn.XLOOKUP(G401&amp;$W$2,BS_CONTROLE[CHAVE],BS_CONTROLE[Quantidade_11],"-")</f>
        <v>1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0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5</v>
      </c>
      <c r="X408" s="112">
        <f ca="1">_xlfn.XLOOKUP(G408&amp;$X$2,BS_CONTROLE[CHAVE],BS_CONTROLE[Quantidade_11],"-")</f>
        <v>31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60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>
        <f ca="1">_xlfn.XLOOKUP(G417&amp;$W$2,BS_CONTROLE[CHAVE],BS_CONTROLE[Quantidade_11],"-")</f>
        <v>0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109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1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0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>
        <f ca="1">_xlfn.XLOOKUP(G437&amp;$W$2,BS_CONTROLE[CHAVE],BS_CONTROLE[Quantidade_11],"-")</f>
        <v>0</v>
      </c>
      <c r="X437" s="112">
        <f ca="1">_xlfn.XLOOKUP(G437&amp;$X$2,BS_CONTROLE[CHAVE],BS_CONTROLE[Quantidade_11],"-")</f>
        <v>1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>
        <f ca="1">_xlfn.XLOOKUP(G448&amp;$W$2,BS_CONTROLE[CHAVE],BS_CONTROLE[Quantidade_11],"-")</f>
        <v>0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60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>
        <f ca="1">_xlfn.XLOOKUP(G458&amp;$W$2,BS_CONTROLE[CHAVE],BS_CONTROLE[Quantidade_11],"-")</f>
        <v>1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0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>
        <f ca="1">_xlfn.XLOOKUP(G463&amp;$V$2,BS_CONTROLE[CHAVE],BS_CONTROLE[Quantidade_11],"-")</f>
        <v>0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1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0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>
        <f ca="1">_xlfn.XLOOKUP(G483&amp;$W$2,BS_CONTROLE[CHAVE],BS_CONTROLE[Quantidade_11],"-")</f>
        <v>5</v>
      </c>
      <c r="X483" s="112">
        <f ca="1">_xlfn.XLOOKUP(G483&amp;$X$2,BS_CONTROLE[CHAVE],BS_CONTROLE[Quantidade_11],"-")</f>
        <v>31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>
        <f ca="1">_xlfn.XLOOKUP(G487&amp;$W$2,BS_CONTROLE[CHAVE],BS_CONTROLE[Quantidade_11],"-")</f>
        <v>5</v>
      </c>
      <c r="X487" s="112">
        <f ca="1">_xlfn.XLOOKUP(G487&amp;$X$2,BS_CONTROLE[CHAVE],BS_CONTROLE[Quantidade_11],"-")</f>
        <v>31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1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60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>
        <f ca="1">_xlfn.XLOOKUP(G498&amp;$X$2,BS_CONTROLE[CHAVE],BS_CONTROLE[Quantidade_11],"-")</f>
        <v>0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>
        <f ca="1">_xlfn.XLOOKUP(G499&amp;$X$2,BS_CONTROLE[CHAVE],BS_CONTROLE[Quantidade_11],"-")</f>
        <v>0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>
        <f ca="1">_xlfn.XLOOKUP(G500&amp;$X$2,BS_CONTROLE[CHAVE],BS_CONTROLE[Quantidade_11],"-")</f>
        <v>0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>
        <f ca="1">_xlfn.XLOOKUP(G501&amp;$X$2,BS_CONTROLE[CHAVE],BS_CONTROLE[Quantidade_11],"-")</f>
        <v>0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>
        <f ca="1">_xlfn.XLOOKUP(G502&amp;$X$2,BS_CONTROLE[CHAVE],BS_CONTROLE[Quantidade_11],"-")</f>
        <v>0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1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>
        <f ca="1">_xlfn.XLOOKUP(G508&amp;$W$2,BS_CONTROLE[CHAVE],BS_CONTROLE[Quantidade_11],"-")</f>
        <v>0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>
        <f ca="1">_xlfn.XLOOKUP(G510&amp;$W$2,BS_CONTROLE[CHAVE],BS_CONTROLE[Quantidade_11],"-")</f>
        <v>5</v>
      </c>
      <c r="X510" s="112">
        <f ca="1">_xlfn.XLOOKUP(G510&amp;$X$2,BS_CONTROLE[CHAVE],BS_CONTROLE[Quantidade_11],"-")</f>
        <v>31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1248</v>
      </c>
      <c r="W511" s="112">
        <f ca="1">_xlfn.XLOOKUP(G511&amp;$W$2,BS_CONTROLE[CHAVE],BS_CONTROLE[Quantidade_11],"-")</f>
        <v>0</v>
      </c>
      <c r="X511" s="112">
        <f ca="1">_xlfn.XLOOKUP(G511&amp;$X$2,BS_CONTROLE[CHAVE],BS_CONTROLE[Quantidade_11],"-")</f>
        <v>1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0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>
        <f ca="1">_xlfn.XLOOKUP(G520&amp;$W$2,BS_CONTROLE[CHAVE],BS_CONTROLE[Quantidade_11],"-")</f>
        <v>109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60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>
        <f ca="1">_xlfn.XLOOKUP(G523&amp;$W$2,BS_CONTROLE[CHAVE],BS_CONTROLE[Quantidade_11],"-")</f>
        <v>0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1248</v>
      </c>
      <c r="W525" s="112">
        <f ca="1">_xlfn.XLOOKUP(G525&amp;$W$2,BS_CONTROLE[CHAVE],BS_CONTROLE[Quantidade_11],"-")</f>
        <v>0</v>
      </c>
      <c r="X525" s="112">
        <f ca="1">_xlfn.XLOOKUP(G525&amp;$X$2,BS_CONTROLE[CHAVE],BS_CONTROLE[Quantidade_11],"-")</f>
        <v>1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1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>
        <f ca="1">_xlfn.XLOOKUP(G528&amp;$W$2,BS_CONTROLE[CHAVE],BS_CONTROLE[Quantidade_11],"-")</f>
        <v>0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>
        <f ca="1">_xlfn.XLOOKUP(G530&amp;$W$2,BS_CONTROLE[CHAVE],BS_CONTROLE[Quantidade_11],"-")</f>
        <v>1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0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>
        <f ca="1">_xlfn.XLOOKUP(G535&amp;$W$2,BS_CONTROLE[CHAVE],BS_CONTROLE[Quantidade_11],"-")</f>
        <v>5</v>
      </c>
      <c r="X535" s="112">
        <f ca="1">_xlfn.XLOOKUP(G535&amp;$X$2,BS_CONTROLE[CHAVE],BS_CONTROLE[Quantidade_11],"-")</f>
        <v>31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>
        <f ca="1">_xlfn.XLOOKUP(G536&amp;$W$2,BS_CONTROLE[CHAVE],BS_CONTROLE[Quantidade_11],"-")</f>
        <v>0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60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>
        <f ca="1">_xlfn.XLOOKUP(G545&amp;$W$2,BS_CONTROLE[CHAVE],BS_CONTROLE[Quantidade_11],"-")</f>
        <v>0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1248</v>
      </c>
      <c r="W548" s="112">
        <f ca="1">_xlfn.XLOOKUP(G548&amp;$W$2,BS_CONTROLE[CHAVE],BS_CONTROLE[Quantidade_11],"-")</f>
        <v>0</v>
      </c>
      <c r="X548" s="112">
        <f ca="1">_xlfn.XLOOKUP(G548&amp;$X$2,BS_CONTROLE[CHAVE],BS_CONTROLE[Quantidade_11],"-")</f>
        <v>1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1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>
        <f ca="1">_xlfn.XLOOKUP(G551&amp;$W$2,BS_CONTROLE[CHAVE],BS_CONTROLE[Quantidade_11],"-")</f>
        <v>0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>
        <f ca="1">_xlfn.XLOOKUP(G552&amp;$W$2,BS_CONTROLE[CHAVE],BS_CONTROLE[Quantidade_11],"-")</f>
        <v>1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0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>
        <f ca="1">_xlfn.XLOOKUP(G558&amp;$V$2,BS_CONTROLE[CHAVE],BS_CONTROLE[Quantidade_11],"-")</f>
        <v>0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1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ZGM1</v>
      </c>
      <c r="L567" s="322" t="str">
        <f>IF(SP_SUL!N569="","*",SP_SUL!N569)</f>
        <v>ZGM1</v>
      </c>
      <c r="M567" s="111">
        <f>IF(SP_SUL!J569="","*",SP_SUL!J569)</f>
        <v>30</v>
      </c>
      <c r="N567" s="258">
        <f>IF(SP_SUL!K569="","*",SP_SUL!K569)</f>
        <v>114.3</v>
      </c>
      <c r="O567" s="258">
        <f>IF(SP_SUL!L569="","*",SP_SUL!L569)</f>
        <v>115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700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2" t="str">
        <f>IF(SP_SUL!N570="","*",SP_SUL!N570)</f>
        <v>-</v>
      </c>
      <c r="M568" s="111" t="str">
        <f>IF(SP_SUL!J570="","*",SP_SUL!J570)</f>
        <v>*</v>
      </c>
      <c r="N568" s="258" t="str">
        <f>IF(SP_SUL!K570="","*",SP_SUL!K570)</f>
        <v>*</v>
      </c>
      <c r="O568" s="258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2" t="str">
        <f>IF(SP_SUL!N571="","*",SP_SUL!N571)</f>
        <v>-</v>
      </c>
      <c r="M569" s="111" t="str">
        <f>IF(SP_SUL!J571="","*",SP_SUL!J571)</f>
        <v>*</v>
      </c>
      <c r="N569" s="258" t="str">
        <f>IF(SP_SUL!K571="","*",SP_SUL!K571)</f>
        <v>*</v>
      </c>
      <c r="O569" s="258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60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>
        <f ca="1">_xlfn.XLOOKUP(G572&amp;$W$2,BS_CONTROLE[CHAVE],BS_CONTROLE[Quantidade_11],"-")</f>
        <v>0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>
        <f ca="1">_xlfn.XLOOKUP(G575&amp;$W$2,BS_CONTROLE[CHAVE],BS_CONTROLE[Quantidade_11],"-")</f>
        <v>0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0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1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2" t="str">
        <f>IF(SP_SUL!N583="","*",SP_SUL!N583)</f>
        <v>-</v>
      </c>
      <c r="M581" s="111" t="str">
        <f>IF(SP_SUL!J583="","*",SP_SUL!J583)</f>
        <v>*</v>
      </c>
      <c r="N581" s="258" t="str">
        <f>IF(SP_SUL!K583="","*",SP_SUL!K583)</f>
        <v>*</v>
      </c>
      <c r="O581" s="258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>
        <f ca="1">_xlfn.XLOOKUP(G583&amp;$W$2,BS_CONTROLE[CHAVE],BS_CONTROLE[Quantidade_11],"-")</f>
        <v>0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0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1811</v>
      </c>
    </row>
  </sheetData>
  <autoFilter ref="A2:O3000" xr:uid="{D1126E52-FA3F-4EAC-A720-DDE9797BEFF6}">
    <filterColumn colId="5">
      <filters>
        <dateGroupItem year="2025" month="12" day="25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1812</v>
      </c>
      <c r="C2" s="96" t="s">
        <v>859</v>
      </c>
      <c r="D2" s="96" t="s">
        <v>861</v>
      </c>
      <c r="E2" s="96" t="s">
        <v>1813</v>
      </c>
      <c r="F2" s="96" t="s">
        <v>1814</v>
      </c>
      <c r="G2" s="96" t="s">
        <v>1815</v>
      </c>
      <c r="H2" s="96" t="s">
        <v>1816</v>
      </c>
      <c r="I2" s="96" t="s">
        <v>1817</v>
      </c>
      <c r="J2" s="96" t="s">
        <v>1818</v>
      </c>
      <c r="K2" s="131" t="s">
        <v>1819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>
        <f>IF(SP_SUL!B572="","*",SP_SUL!B572)</f>
        <v>46017</v>
      </c>
      <c r="D549" s="121" t="str">
        <f>IF(SP_SUL!D572="","*",SP_SUL!D572)</f>
        <v>W59</v>
      </c>
      <c r="E549" s="121" t="str">
        <f>IF(SP_SUL!H572="","*",SP_SUL!H572)</f>
        <v>ZYU1</v>
      </c>
      <c r="F549" s="137" t="str">
        <f>IF(SP_SUL!M572="","*",SP_SUL!M572)</f>
        <v>ZER-170</v>
      </c>
      <c r="G549" s="121" t="str">
        <f>IF(SP_SUL!I572="","*",SP_SUL!I572)</f>
        <v>ZYU1</v>
      </c>
      <c r="H549" s="121" t="str">
        <f>IF(SP_SUL!AB572="","*",SP_SUL!AB572)</f>
        <v>FIXO + ESCALA</v>
      </c>
      <c r="I549" s="121" t="str">
        <f>IF(SP_SUL!AC572="","*",SP_SUL!AC572)</f>
        <v>AGD ACIONAMENTO PCM</v>
      </c>
      <c r="J549" s="122">
        <f>IF(SP_SUL!AA572="","*",SP_SUL!AA572)</f>
        <v>1</v>
      </c>
      <c r="K549" s="134">
        <f>IF(SP_SUL!AD572="","*",SP_SUL!AD572)</f>
        <v>0.33333333333333331</v>
      </c>
    </row>
    <row r="550" spans="2:11" s="123" customFormat="1" hidden="1">
      <c r="B550" s="120" t="str">
        <f>IF(SP_SUL!Y573="","*",SP_SUL!Y573)</f>
        <v>*</v>
      </c>
      <c r="C550" s="121">
        <f>IF(SP_SUL!B573="","*",SP_SUL!B573)</f>
        <v>46017</v>
      </c>
      <c r="D550" s="121" t="str">
        <f>IF(SP_SUL!D573="","*",SP_SUL!D573)</f>
        <v>ROGÉRIO (TP-730)</v>
      </c>
      <c r="E550" s="121" t="str">
        <f>IF(SP_SUL!H573="","*",SP_SUL!H573)</f>
        <v>-</v>
      </c>
      <c r="F550" s="137" t="str">
        <f>IF(SP_SUL!M573="","*",SP_SUL!M573)</f>
        <v>ZVK-ZDS</v>
      </c>
      <c r="G550" s="121" t="str">
        <f>IF(SP_SUL!I573="","*",SP_SUL!I573)</f>
        <v>-</v>
      </c>
      <c r="H550" s="121" t="str">
        <f>IF(SP_SUL!AB573="","*",SP_SUL!AB573)</f>
        <v>-</v>
      </c>
      <c r="I550" s="121" t="str">
        <f>IF(SP_SUL!AC573="","*",SP_SUL!AC573)</f>
        <v>*</v>
      </c>
      <c r="J550" s="122" t="str">
        <f>IF(SP_SUL!AA573="","*",SP_SUL!AA573)</f>
        <v>-</v>
      </c>
      <c r="K550" s="134" t="str">
        <f>IF(SP_SUL!AD573="","*",SP_SUL!AD573)</f>
        <v>-</v>
      </c>
    </row>
    <row r="551" spans="2:11" s="123" customFormat="1" hidden="1">
      <c r="B551" s="120" t="str">
        <f>IF(SP_SUL!Y574="","*",SP_SUL!Y574)</f>
        <v>*</v>
      </c>
      <c r="C551" s="121">
        <f>IF(SP_SUL!B574="","*",SP_SUL!B574)</f>
        <v>46017</v>
      </c>
      <c r="D551" s="121" t="str">
        <f>IF(SP_SUL!D574="","*",SP_SUL!D574)</f>
        <v>ROBSON (TF-701)</v>
      </c>
      <c r="E551" s="121" t="str">
        <f>IF(SP_SUL!H574="","*",SP_SUL!H574)</f>
        <v>-</v>
      </c>
      <c r="F551" s="137" t="str">
        <f>IF(SP_SUL!M574="","*",SP_SUL!M574)</f>
        <v>ZYU</v>
      </c>
      <c r="G551" s="121" t="str">
        <f>IF(SP_SUL!I574="","*",SP_SUL!I574)</f>
        <v>-</v>
      </c>
      <c r="H551" s="121" t="str">
        <f>IF(SP_SUL!AB574="","*",SP_SUL!AB574)</f>
        <v>-</v>
      </c>
      <c r="I551" s="121" t="str">
        <f>IF(SP_SUL!AC574="","*",SP_SUL!AC574)</f>
        <v>-</v>
      </c>
      <c r="J551" s="122" t="str">
        <f>IF(SP_SUL!AA574="","*",SP_SUL!AA574)</f>
        <v>-</v>
      </c>
      <c r="K551" s="134" t="str">
        <f>IF(SP_SUL!AD574="","*",SP_SUL!AD574)</f>
        <v>-</v>
      </c>
    </row>
    <row r="552" spans="2:11" s="123" customFormat="1" hidden="1">
      <c r="B552" s="120" t="str">
        <f>IF(SP_SUL!Y575="","*",SP_SUL!Y575)</f>
        <v>*</v>
      </c>
      <c r="C552" s="121">
        <f>IF(SP_SUL!B575="","*",SP_SUL!B575)</f>
        <v>46017</v>
      </c>
      <c r="D552" s="121" t="str">
        <f>IF(SP_SUL!D575="","*",SP_SUL!D575)</f>
        <v>JOSÉ  (TF-521)</v>
      </c>
      <c r="E552" s="121" t="str">
        <f>IF(SP_SUL!H575="","*",SP_SUL!H575)</f>
        <v>ZER169</v>
      </c>
      <c r="F552" s="137" t="str">
        <f>IF(SP_SUL!M575="","*",SP_SUL!M575)</f>
        <v>ZER-170</v>
      </c>
      <c r="G552" s="121" t="str">
        <f>IF(SP_SUL!I575="","*",SP_SUL!I575)</f>
        <v>-</v>
      </c>
      <c r="H552" s="121" t="str">
        <f>IF(SP_SUL!AB575="","*",SP_SUL!AB575)</f>
        <v>-</v>
      </c>
      <c r="I552" s="121" t="str">
        <f>IF(SP_SUL!AC575="","*",SP_SUL!AC575)</f>
        <v>-</v>
      </c>
      <c r="J552" s="122" t="str">
        <f>IF(SP_SUL!AA575="","*",SP_SUL!AA575)</f>
        <v>-</v>
      </c>
      <c r="K552" s="134" t="str">
        <f>IF(SP_SUL!AD575="","*",SP_SUL!AD575)</f>
        <v>-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>
        <f>IF(SP_SUL!B577="","*",SP_SUL!B577)</f>
        <v>46017</v>
      </c>
      <c r="D554" s="121" t="str">
        <f>IF(SP_SUL!D577="","*",SP_SUL!D577)</f>
        <v>W60</v>
      </c>
      <c r="E554" s="121" t="str">
        <f>IF(SP_SUL!H577="","*",SP_SUL!H577)</f>
        <v>Z3V3</v>
      </c>
      <c r="F554" s="137" t="str">
        <f>IF(SP_SUL!M577="","*",SP_SUL!M577)</f>
        <v>ZLU-ZWI</v>
      </c>
      <c r="G554" s="121" t="str">
        <f>IF(SP_SUL!I577="","*",SP_SUL!I577)</f>
        <v>ZEM1302</v>
      </c>
      <c r="H554" s="121" t="str">
        <f>IF(SP_SUL!AB577="","*",SP_SUL!AB577)</f>
        <v>FIXO</v>
      </c>
      <c r="I554" s="121" t="str">
        <f>IF(SP_SUL!AC577="","*",SP_SUL!AC577)</f>
        <v>ACIONAMENTO</v>
      </c>
      <c r="J554" s="122" t="str">
        <f>IF(SP_SUL!AA577="","*",SP_SUL!AA577)</f>
        <v>2 (Allan + Danilo)</v>
      </c>
      <c r="K554" s="134">
        <f>IF(SP_SUL!AD577="","*",SP_SUL!AD577)</f>
        <v>0.33333333333333331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>
        <f>IF(SP_SUL!B579="","*",SP_SUL!B579)</f>
        <v>46017</v>
      </c>
      <c r="D556" s="121" t="str">
        <f>IF(SP_SUL!D579="","*",SP_SUL!D579)</f>
        <v>DANILO (TP-837)</v>
      </c>
      <c r="E556" s="121" t="str">
        <f>IF(SP_SUL!H579="","*",SP_SUL!H579)</f>
        <v>-</v>
      </c>
      <c r="F556" s="137" t="str">
        <f>IF(SP_SUL!M579="","*",SP_SUL!M579)</f>
        <v>ZLU-ZWI</v>
      </c>
      <c r="G556" s="121" t="str">
        <f>IF(SP_SUL!I579="","*",SP_SUL!I579)</f>
        <v>-</v>
      </c>
      <c r="H556" s="121" t="str">
        <f>IF(SP_SUL!AB579="","*",SP_SUL!AB579)</f>
        <v>-</v>
      </c>
      <c r="I556" s="121" t="str">
        <f>IF(SP_SUL!AC579="","*",SP_SUL!AC579)</f>
        <v>-</v>
      </c>
      <c r="J556" s="122" t="str">
        <f>IF(SP_SUL!AA579="","*",SP_SUL!AA579)</f>
        <v>-</v>
      </c>
      <c r="K556" s="134" t="str">
        <f>IF(SP_SUL!AD579="","*",SP_SUL!AD579)</f>
        <v>-</v>
      </c>
    </row>
    <row r="557" spans="2:11" s="123" customFormat="1" hidden="1">
      <c r="B557" s="120" t="str">
        <f>IF(SP_SUL!Y580="","*",SP_SUL!Y580)</f>
        <v>*</v>
      </c>
      <c r="C557" s="121">
        <f>IF(SP_SUL!B580="","*",SP_SUL!B580)</f>
        <v>46017</v>
      </c>
      <c r="D557" s="121" t="str">
        <f>IF(SP_SUL!D580="","*",SP_SUL!D580)</f>
        <v>WALTER (TP-810)</v>
      </c>
      <c r="E557" s="121" t="str">
        <f>IF(SP_SUL!H580="","*",SP_SUL!H580)</f>
        <v>-</v>
      </c>
      <c r="F557" s="137" t="str">
        <f>IF(SP_SUL!M580="","*",SP_SUL!M580)</f>
        <v>ZWI-ZYQ</v>
      </c>
      <c r="G557" s="121" t="str">
        <f>IF(SP_SUL!I580="","*",SP_SUL!I580)</f>
        <v>-</v>
      </c>
      <c r="H557" s="121" t="str">
        <f>IF(SP_SUL!AB580="","*",SP_SUL!AB580)</f>
        <v>-</v>
      </c>
      <c r="I557" s="121" t="str">
        <f>IF(SP_SUL!AC580="","*",SP_SUL!AC580)</f>
        <v>-</v>
      </c>
      <c r="J557" s="122" t="str">
        <f>IF(SP_SUL!AA580="","*",SP_SUL!AA580)</f>
        <v>-</v>
      </c>
      <c r="K557" s="134" t="str">
        <f>IF(SP_SUL!AD580="","*",SP_SUL!AD580)</f>
        <v>-</v>
      </c>
    </row>
    <row r="558" spans="2:11" s="123" customFormat="1" hidden="1">
      <c r="B558" s="120" t="str">
        <f>IF(SP_SUL!Y581="","*",SP_SUL!Y581)</f>
        <v>*</v>
      </c>
      <c r="C558" s="121">
        <f>IF(SP_SUL!B581="","*",SP_SUL!B581)</f>
        <v>46017</v>
      </c>
      <c r="D558" s="121" t="str">
        <f>IF(SP_SUL!D581="","*",SP_SUL!D581)</f>
        <v>CAIQUE (TP-869)</v>
      </c>
      <c r="E558" s="121" t="str">
        <f>IF(SP_SUL!H581="","*",SP_SUL!H581)</f>
        <v>-</v>
      </c>
      <c r="F558" s="137" t="str">
        <f>IF(SP_SUL!M581="","*",SP_SUL!M581)</f>
        <v>ZWI-ZYQ</v>
      </c>
      <c r="G558" s="121" t="str">
        <f>IF(SP_SUL!I581="","*",SP_SUL!I581)</f>
        <v>-</v>
      </c>
      <c r="H558" s="121" t="str">
        <f>IF(SP_SUL!AB581="","*",SP_SUL!AB581)</f>
        <v>-</v>
      </c>
      <c r="I558" s="121" t="str">
        <f>IF(SP_SUL!AC581="","*",SP_SUL!AC581)</f>
        <v>-</v>
      </c>
      <c r="J558" s="122" t="str">
        <f>IF(SP_SUL!AA581="","*",SP_SUL!AA581)</f>
        <v>-</v>
      </c>
      <c r="K558" s="134" t="str">
        <f>IF(SP_SUL!AD581="","*",SP_SUL!AD581)</f>
        <v>-</v>
      </c>
    </row>
    <row r="559" spans="2:11" s="123" customFormat="1" hidden="1">
      <c r="B559" s="120" t="str">
        <f>IF(SP_SUL!Y582="","*",SP_SUL!Y582)</f>
        <v>*</v>
      </c>
      <c r="C559" s="121">
        <f>IF(SP_SUL!B582="","*",SP_SUL!B582)</f>
        <v>46017</v>
      </c>
      <c r="D559" s="121" t="str">
        <f>IF(SP_SUL!D582="","*",SP_SUL!D582)</f>
        <v>V89</v>
      </c>
      <c r="E559" s="121" t="str">
        <f>IF(SP_SUL!H582="","*",SP_SUL!H582)</f>
        <v>ZEM1302</v>
      </c>
      <c r="F559" s="137" t="str">
        <f>IF(SP_SUL!M582="","*",SP_SUL!M582)</f>
        <v>ZYQ-ZEM</v>
      </c>
      <c r="G559" s="121" t="str">
        <f>IF(SP_SUL!I582="","*",SP_SUL!I582)</f>
        <v>ZEM1302</v>
      </c>
      <c r="H559" s="121" t="str">
        <f>IF(SP_SUL!AB582="","*",SP_SUL!AB582)</f>
        <v>FIXO</v>
      </c>
      <c r="I559" s="121" t="str">
        <f>IF(SP_SUL!AC582="","*",SP_SUL!AC582)</f>
        <v>ACIONAMENTO</v>
      </c>
      <c r="J559" s="122">
        <f>IF(SP_SUL!AA582="","*",SP_SUL!AA582)</f>
        <v>1</v>
      </c>
      <c r="K559" s="134">
        <f>IF(SP_SUL!AD582="","*",SP_SUL!AD582)</f>
        <v>0.33333333333333331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-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>
        <f>IF(SP_SUL!B584="","*",SP_SUL!B584)</f>
        <v>46017</v>
      </c>
      <c r="D561" s="121" t="str">
        <f>IF(SP_SUL!D584="","*",SP_SUL!D584)</f>
        <v>W96</v>
      </c>
      <c r="E561" s="121" t="str">
        <f>IF(SP_SUL!H584="","*",SP_SUL!H584)</f>
        <v>Z3VZEV</v>
      </c>
      <c r="F561" s="137" t="str">
        <f>IF(SP_SUL!M584="","*",SP_SUL!M584)</f>
        <v>ZXW-ZEZ</v>
      </c>
      <c r="G561" s="121" t="str">
        <f>IF(SP_SUL!I584="","*",SP_SUL!I584)</f>
        <v>Z3VZEV</v>
      </c>
      <c r="H561" s="121" t="str">
        <f>IF(SP_SUL!AB584="","*",SP_SUL!AB584)</f>
        <v>FIXO</v>
      </c>
      <c r="I561" s="121" t="str">
        <f>IF(SP_SUL!AC584="","*",SP_SUL!AC584)</f>
        <v>ACIONAMENTO</v>
      </c>
      <c r="J561" s="122">
        <f>IF(SP_SUL!AA584="","*",SP_SUL!AA584)</f>
        <v>2</v>
      </c>
      <c r="K561" s="134">
        <f>IF(SP_SUL!AD584="","*",SP_SUL!AD584)</f>
        <v>0.27083333333333331</v>
      </c>
    </row>
    <row r="562" spans="2:11" s="123" customFormat="1" hidden="1">
      <c r="B562" s="120" t="str">
        <f>IF(SP_SUL!Y585="","*",SP_SUL!Y585)</f>
        <v>*</v>
      </c>
      <c r="C562" s="121">
        <f>IF(SP_SUL!B585="","*",SP_SUL!B585)</f>
        <v>46017</v>
      </c>
      <c r="D562" s="121" t="str">
        <f>IF(SP_SUL!D585="","*",SP_SUL!D585)</f>
        <v>W61</v>
      </c>
      <c r="E562" s="121" t="str">
        <f>IF(SP_SUL!H585="","*",SP_SUL!H585)</f>
        <v>K67ZEV1</v>
      </c>
      <c r="F562" s="137" t="str">
        <f>IF(SP_SUL!M585="","*",SP_SUL!M585)</f>
        <v>ZXW-ZEZ</v>
      </c>
      <c r="G562" s="121" t="str">
        <f>IF(SP_SUL!I585="","*",SP_SUL!I585)</f>
        <v>K67ZEV1</v>
      </c>
      <c r="H562" s="121" t="str">
        <f>IF(SP_SUL!AB585="","*",SP_SUL!AB585)</f>
        <v>FIXO</v>
      </c>
      <c r="I562" s="121" t="str">
        <f>IF(SP_SUL!AC585="","*",SP_SUL!AC585)</f>
        <v>ACIONAMENTO</v>
      </c>
      <c r="J562" s="122">
        <f>IF(SP_SUL!AA585="","*",SP_SUL!AA585)</f>
        <v>1</v>
      </c>
      <c r="K562" s="134">
        <f>IF(SP_SUL!AD585="","*",SP_SUL!AD585)</f>
        <v>0.27083333333333331</v>
      </c>
    </row>
    <row r="563" spans="2:11" s="123" customFormat="1" hidden="1">
      <c r="B563" s="120" t="str">
        <f>IF(SP_SUL!Y586="","*",SP_SUL!Y586)</f>
        <v>*</v>
      </c>
      <c r="C563" s="121">
        <f>IF(SP_SUL!B586="","*",SP_SUL!B586)</f>
        <v>46017</v>
      </c>
      <c r="D563" s="121" t="str">
        <f>IF(SP_SUL!D586="","*",SP_SUL!D586)</f>
        <v>ANTONI  (TP-720)</v>
      </c>
      <c r="E563" s="121" t="str">
        <f>IF(SP_SUL!H586="","*",SP_SUL!H586)</f>
        <v>-</v>
      </c>
      <c r="F563" s="137" t="str">
        <f>IF(SP_SUL!M586="","*",SP_SUL!M586)</f>
        <v>ZDC-ZXW</v>
      </c>
      <c r="G563" s="121" t="str">
        <f>IF(SP_SUL!I586="","*",SP_SUL!I586)</f>
        <v>-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>
        <f>IF(SP_SUL!B587="","*",SP_SUL!B587)</f>
        <v>46017</v>
      </c>
      <c r="D564" s="121" t="str">
        <f>IF(SP_SUL!D587="","*",SP_SUL!D587)</f>
        <v>EDSON (TP-719)</v>
      </c>
      <c r="E564" s="121" t="str">
        <f>IF(SP_SUL!H587="","*",SP_SUL!H587)</f>
        <v>-</v>
      </c>
      <c r="F564" s="137" t="str">
        <f>IF(SP_SUL!M587="","*",SP_SUL!M587)</f>
        <v>105-ZGP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>
        <f>IF(SP_SUL!B588="","*",SP_SUL!B588)</f>
        <v>46017</v>
      </c>
      <c r="D565" s="121" t="str">
        <f>IF(SP_SUL!D588="","*",SP_SUL!D588)</f>
        <v>JACIANO (TF-674)</v>
      </c>
      <c r="E565" s="121" t="str">
        <f>IF(SP_SUL!H588="","*",SP_SUL!H588)</f>
        <v>-</v>
      </c>
      <c r="F565" s="137" t="str">
        <f>IF(SP_SUL!M588="","*",SP_SUL!M588)</f>
        <v>PAT-ZGM</v>
      </c>
      <c r="G565" s="121" t="str">
        <f>IF(SP_SUL!I588="","*",SP_SUL!I588)</f>
        <v>-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>
        <f>IF(SP_SUL!B589="","*",SP_SUL!B589)</f>
        <v>46017</v>
      </c>
      <c r="D566" s="121" t="str">
        <f>IF(SP_SUL!D589="","*",SP_SUL!D589)</f>
        <v>V85</v>
      </c>
      <c r="E566" s="121" t="str">
        <f>IF(SP_SUL!H589="","*",SP_SUL!H589)</f>
        <v>109ZPT2</v>
      </c>
      <c r="F566" s="137" t="str">
        <f>IF(SP_SUL!M589="","*",SP_SUL!M589)</f>
        <v>ZGM1</v>
      </c>
      <c r="G566" s="121" t="str">
        <f>IF(SP_SUL!I589="","*",SP_SUL!I589)</f>
        <v>ZPTZDR</v>
      </c>
      <c r="H566" s="121" t="str">
        <f>IF(SP_SUL!AB589="","*",SP_SUL!AB589)</f>
        <v>FIXO</v>
      </c>
      <c r="I566" s="121" t="str">
        <f>IF(SP_SUL!AC589="","*",SP_SUL!AC589)</f>
        <v>ACIONAMENTO</v>
      </c>
      <c r="J566" s="122">
        <f>IF(SP_SUL!AA589="","*",SP_SUL!AA589)</f>
        <v>1</v>
      </c>
      <c r="K566" s="134">
        <f>IF(SP_SUL!AD589="","*",SP_SUL!AD589)</f>
        <v>0.33333333333333331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-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-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-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-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-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-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-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-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-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-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-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2025-12-25T15:19:52Z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