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47" documentId="8_{B6337239-1A00-434D-AAD0-422EA1FEB5AE}" xr6:coauthVersionLast="47" xr6:coauthVersionMax="47" xr10:uidLastSave="{B7EBA9B5-992F-4AA7-A78E-52C6F805384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2" l="1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N447" i="1" a="1"/>
  <c r="N447" i="1"/>
  <c r="M447" i="1" a="1"/>
  <c r="M447" i="1"/>
  <c r="N446" i="1" a="1"/>
  <c r="N446" i="1"/>
  <c r="M446" i="1" a="1"/>
  <c r="M446" i="1"/>
  <c r="N471" i="1" a="1"/>
  <c r="N471" i="1"/>
  <c r="L469" i="12" s="1"/>
  <c r="M471" i="1" a="1"/>
  <c r="M471" i="1"/>
  <c r="K469" i="12" s="1"/>
  <c r="N481" i="1" a="1"/>
  <c r="N481" i="1"/>
  <c r="L479" i="12" s="1"/>
  <c r="N480" i="1" a="1"/>
  <c r="N480" i="1"/>
  <c r="L478" i="12" s="1"/>
  <c r="N479" i="1" a="1"/>
  <c r="N479" i="1"/>
  <c r="L477" i="12" s="1"/>
  <c r="N478" i="1" a="1"/>
  <c r="N478" i="1"/>
  <c r="L476" i="12" s="1"/>
  <c r="N477" i="1" a="1"/>
  <c r="N477" i="1"/>
  <c r="L475" i="12" s="1"/>
  <c r="N476" i="1" a="1"/>
  <c r="N476" i="1"/>
  <c r="L474" i="12" s="1"/>
  <c r="N475" i="1" a="1"/>
  <c r="N475" i="1"/>
  <c r="L473" i="12" s="1"/>
  <c r="N474" i="1" a="1"/>
  <c r="N474" i="1"/>
  <c r="L472" i="12" s="1"/>
  <c r="N473" i="1" a="1"/>
  <c r="N473" i="1"/>
  <c r="L471" i="12" s="1"/>
  <c r="N472" i="1" a="1"/>
  <c r="N472" i="1"/>
  <c r="L470" i="12" s="1"/>
  <c r="N470" i="1" a="1"/>
  <c r="N470" i="1"/>
  <c r="L468" i="12" s="1"/>
  <c r="N469" i="1" a="1"/>
  <c r="N469" i="1"/>
  <c r="L467" i="12" s="1"/>
  <c r="M486" i="1" a="1"/>
  <c r="M486" i="1"/>
  <c r="K484" i="12" s="1"/>
  <c r="M485" i="1" a="1"/>
  <c r="M485" i="1"/>
  <c r="K483" i="12" s="1"/>
  <c r="M484" i="1" a="1"/>
  <c r="M484" i="1"/>
  <c r="K482" i="12" s="1"/>
  <c r="M483" i="1" a="1"/>
  <c r="M483" i="1"/>
  <c r="K481" i="12" s="1"/>
  <c r="M482" i="1" a="1"/>
  <c r="M482" i="1"/>
  <c r="K480" i="12" s="1"/>
  <c r="M481" i="1" a="1"/>
  <c r="M481" i="1"/>
  <c r="K479" i="12" s="1"/>
  <c r="M480" i="1" a="1"/>
  <c r="M480" i="1"/>
  <c r="K478" i="12" s="1"/>
  <c r="M479" i="1" a="1"/>
  <c r="M479" i="1"/>
  <c r="K477" i="12" s="1"/>
  <c r="M478" i="1" a="1"/>
  <c r="M478" i="1"/>
  <c r="K476" i="12" s="1"/>
  <c r="M477" i="1" a="1"/>
  <c r="M477" i="1"/>
  <c r="K475" i="12" s="1"/>
  <c r="M476" i="1" a="1"/>
  <c r="M476" i="1"/>
  <c r="K474" i="12" s="1"/>
  <c r="M475" i="1" a="1"/>
  <c r="M475" i="1"/>
  <c r="K473" i="12" s="1"/>
  <c r="M474" i="1" a="1"/>
  <c r="M474" i="1"/>
  <c r="K472" i="12" s="1"/>
  <c r="M473" i="1" a="1"/>
  <c r="M473" i="1"/>
  <c r="K471" i="12" s="1"/>
  <c r="M472" i="1" a="1"/>
  <c r="M472" i="1"/>
  <c r="K470" i="12" s="1"/>
  <c r="M470" i="1" a="1"/>
  <c r="M470" i="1"/>
  <c r="K468" i="12" s="1"/>
  <c r="M469" i="1" a="1"/>
  <c r="M469" i="1"/>
  <c r="K467" i="12" s="1"/>
  <c r="M467" i="1" a="1"/>
  <c r="M467" i="1"/>
  <c r="K465" i="12" s="1"/>
  <c r="M466" i="1" a="1"/>
  <c r="M466" i="1"/>
  <c r="K464" i="12" s="1"/>
  <c r="M465" i="1" a="1"/>
  <c r="M465" i="1"/>
  <c r="K463" i="12" s="1"/>
  <c r="M464" i="1" a="1"/>
  <c r="M464" i="1"/>
  <c r="K462" i="12" s="1"/>
  <c r="N467" i="1" a="1"/>
  <c r="N467" i="1"/>
  <c r="L465" i="12" s="1"/>
  <c r="N466" i="1" a="1"/>
  <c r="N466" i="1"/>
  <c r="L464" i="12" s="1"/>
  <c r="N465" i="1" a="1"/>
  <c r="N465" i="1"/>
  <c r="L463" i="12" s="1"/>
  <c r="N464" i="1" a="1"/>
  <c r="N464" i="1"/>
  <c r="L462" i="12" s="1"/>
  <c r="N463" i="1" a="1"/>
  <c r="N463" i="1"/>
  <c r="L461" i="12" s="1"/>
  <c r="M463" i="1" a="1"/>
  <c r="M463" i="1"/>
  <c r="K461" i="12" s="1"/>
  <c r="N460" i="1" a="1"/>
  <c r="N460" i="1"/>
  <c r="L458" i="12" s="1"/>
  <c r="M460" i="1" a="1"/>
  <c r="M460" i="1"/>
  <c r="K458" i="12" s="1"/>
  <c r="N459" i="1" a="1"/>
  <c r="N459" i="1"/>
  <c r="L457" i="12" s="1"/>
  <c r="M459" i="1" a="1"/>
  <c r="M459" i="1"/>
  <c r="K457" i="12" s="1"/>
  <c r="N456" i="1" a="1"/>
  <c r="N456" i="1"/>
  <c r="L454" i="12" s="1"/>
  <c r="M456" i="1" a="1"/>
  <c r="M456" i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J447" i="1"/>
  <c r="AK447" i="1"/>
  <c r="AL447" i="1"/>
  <c r="AO447" i="1"/>
  <c r="AP447" i="1"/>
  <c r="AQ447" i="1"/>
  <c r="AY447" i="1"/>
  <c r="BR447" i="1" s="1"/>
  <c r="BF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3" i="1" l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2" i="1"/>
  <c r="AJ450" i="1"/>
  <c r="AJ449" i="1"/>
  <c r="AJ451" i="1"/>
  <c r="AJ448" i="1"/>
  <c r="AJ446" i="1"/>
  <c r="AJ471" i="1"/>
  <c r="AJ469" i="1"/>
  <c r="AJ470" i="1"/>
  <c r="AJ468" i="1"/>
  <c r="AJ465" i="1"/>
  <c r="AJ463" i="1"/>
  <c r="AJ464" i="1"/>
  <c r="AJ466" i="1"/>
  <c r="AJ467" i="1"/>
  <c r="AJ459" i="1"/>
  <c r="AJ458" i="1"/>
  <c r="AJ460" i="1"/>
  <c r="AJ456" i="1"/>
  <c r="K107" i="12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<sst xmlns="http://schemas.openxmlformats.org/spreadsheetml/2006/main" count="10450" uniqueCount="1634">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</sst>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14" fontId="15" fillId="2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415" activePane="bottomRight" state="frozen"/>
      <selection pane="bottomRight" activeCell="BP601" sqref="BP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1560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421</v>
      </c>
      <c r="G448" s="9" t="str">
        <f>IF(D448="","*",VLOOKUP(F448,BS_ATIVIDADE[#All],3,FALSE))</f>
        <v>MECANIZAÇÃO - SOCADORA</v>
      </c>
      <c r="H448" s="173" t="s">
        <v>102</v>
      </c>
      <c r="I448" s="173" t="s">
        <v>102</v>
      </c>
      <c r="J448" s="217">
        <v>56</v>
      </c>
      <c r="K448" s="217">
        <v>225.3</v>
      </c>
      <c r="L448" s="217">
        <v>229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48" s="173">
        <v>0.39583333333333331</v>
      </c>
      <c r="P448" s="173">
        <v>8.3333333333333329E-2</v>
      </c>
      <c r="Q448" s="84">
        <v>480</v>
      </c>
      <c r="R448" s="10" t="str">
        <f>IFERROR(_xlfn.XLOOKUP(F448, BS_ATIVIDADE[ATIVIDADE],BS_ATIVIDADE[UNIDADE] ), "*")</f>
        <v>M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ZGA</v>
      </c>
      <c r="V448" s="261" t="s">
        <v>928</v>
      </c>
      <c r="W448" s="261" t="s">
        <v>1097</v>
      </c>
      <c r="X448" s="218" t="s">
        <v>666</v>
      </c>
      <c r="Y448" s="158"/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MECANIZAÇÃO - SOCADORA</v>
      </c>
      <c r="AJ448" s="9" t="str">
        <f>IF(D448="","*",VLOOKUP(AI448,BS_ATIVIDADE[#Data],3,FALSE))</f>
        <v>MECANIZAÇÃO - SOCADORA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ZYU1</v>
      </c>
      <c r="AM448" s="258" t="str">
        <f>IF(BS_CONTROLE[[#This Row],[Entre - Estações]]=0, "-", BS_CONTROLE[[#This Row],[Entre - Estações]])</f>
        <v>ZXI-ZVK</v>
      </c>
      <c r="AN448" s="258" t="str">
        <f>IF(BS_CONTROLE[[#This Row],[SB]]=0, "-", BS_CONTROLE[[#This Row],[SB]])</f>
        <v>ZIC2</v>
      </c>
      <c r="AO448" s="259">
        <f>IF(BS_CONTROLE[[#This Row],[SUB]]=0, "-", BS_CONTROLE[[#This Row],[SUB]])</f>
        <v>56</v>
      </c>
      <c r="AP448" s="260">
        <f>IF(BS_CONTROLE[[#This Row],[KM - Inicio]]=0, "-", BS_CONTROLE[[#This Row],[KM - Inicio]])</f>
        <v>225.3</v>
      </c>
      <c r="AQ448" s="260">
        <f>IF(BS_CONTROLE[[#This Row],[KM - Fim]]=0, "-", BS_CONTROLE[[#This Row],[KM - Fim]])</f>
        <v>229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M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/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/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1561</v>
      </c>
      <c r="X451" s="218" t="s">
        <v>666</v>
      </c>
      <c r="Y451" s="158"/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406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/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406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/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406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/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406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1562</v>
      </c>
      <c r="X458" s="52" t="s">
        <v>661</v>
      </c>
      <c r="Y458" s="158"/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1563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406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1564</v>
      </c>
      <c r="X459" s="52" t="s">
        <v>661</v>
      </c>
      <c r="Y459" s="158"/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406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1565</v>
      </c>
      <c r="X460" s="52" t="s">
        <v>661</v>
      </c>
      <c r="Y460" s="158"/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406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406">
        <v>46010</v>
      </c>
      <c r="C463" s="8"/>
      <c r="D463" s="52" t="s">
        <v>602</v>
      </c>
      <c r="E463" s="31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/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406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/>
      <c r="Z464" s="158"/>
      <c r="AA464" s="84">
        <v>1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406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1566</v>
      </c>
      <c r="X465" s="52" t="s">
        <v>661</v>
      </c>
      <c r="Y465" s="158"/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406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/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406">
        <v>46010</v>
      </c>
      <c r="C467" s="8"/>
      <c r="D467" s="52" t="s">
        <v>542</v>
      </c>
      <c r="E467" s="31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/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406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/>
      <c r="Z468" s="158"/>
      <c r="AA468" s="144">
        <v>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406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/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406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/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406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/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1568</v>
      </c>
      <c r="C4" s="331" t="s">
        <v>1569</v>
      </c>
      <c r="D4" s="331" t="s">
        <v>1570</v>
      </c>
      <c r="E4" s="331" t="s">
        <v>1571</v>
      </c>
      <c r="F4" s="331" t="s">
        <v>8</v>
      </c>
      <c r="G4" s="331" t="s">
        <v>1572</v>
      </c>
    </row>
    <row r="5" spans="2:8">
      <c r="B5" s="334" t="s">
        <v>1152</v>
      </c>
      <c r="C5" s="334">
        <v>314978</v>
      </c>
      <c r="D5" s="334" t="s">
        <v>1573</v>
      </c>
      <c r="E5" s="334" t="s">
        <v>539</v>
      </c>
      <c r="F5" s="334" t="s">
        <v>101</v>
      </c>
      <c r="G5" s="335">
        <v>46143</v>
      </c>
    </row>
    <row r="6" spans="2:8">
      <c r="B6" s="334" t="s">
        <v>1574</v>
      </c>
      <c r="C6" s="334">
        <v>256790</v>
      </c>
      <c r="D6" s="334" t="s">
        <v>1575</v>
      </c>
      <c r="E6" s="334" t="s">
        <v>539</v>
      </c>
      <c r="F6" s="334" t="s">
        <v>1576</v>
      </c>
      <c r="G6" s="335">
        <v>45992</v>
      </c>
    </row>
    <row r="7" spans="2:8">
      <c r="B7" s="334" t="s">
        <v>1577</v>
      </c>
      <c r="C7" s="334">
        <v>265193</v>
      </c>
      <c r="D7" s="334" t="s">
        <v>1578</v>
      </c>
      <c r="E7" s="334" t="s">
        <v>540</v>
      </c>
      <c r="F7" s="334" t="s">
        <v>1499</v>
      </c>
      <c r="G7" s="334" t="s">
        <v>1579</v>
      </c>
    </row>
    <row r="8" spans="2:8">
      <c r="B8" s="334" t="s">
        <v>1580</v>
      </c>
      <c r="C8" s="334">
        <v>293716</v>
      </c>
      <c r="D8" s="334" t="s">
        <v>1581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1582</v>
      </c>
      <c r="C9" s="334">
        <v>257258</v>
      </c>
      <c r="D9" s="334" t="s">
        <v>1583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1584</v>
      </c>
      <c r="C10" s="334">
        <v>371147</v>
      </c>
      <c r="D10" s="334" t="s">
        <v>1585</v>
      </c>
      <c r="E10" s="334" t="s">
        <v>541</v>
      </c>
      <c r="F10" s="334" t="s">
        <v>144</v>
      </c>
      <c r="G10" s="334" t="s">
        <v>1579</v>
      </c>
    </row>
    <row r="11" spans="2:8">
      <c r="B11" s="334" t="s">
        <v>1586</v>
      </c>
      <c r="C11" s="334">
        <v>259230</v>
      </c>
      <c r="D11" s="334" t="s">
        <v>1587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1588</v>
      </c>
      <c r="C12" s="334">
        <v>370705</v>
      </c>
      <c r="D12" s="334"/>
      <c r="E12" s="334" t="s">
        <v>541</v>
      </c>
      <c r="F12" s="334" t="s">
        <v>144</v>
      </c>
      <c r="G12" s="334" t="s">
        <v>1579</v>
      </c>
    </row>
    <row r="13" spans="2:8">
      <c r="B13" s="334" t="s">
        <v>1589</v>
      </c>
      <c r="C13" s="334">
        <v>258542</v>
      </c>
      <c r="D13" s="334" t="s">
        <v>1590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1591</v>
      </c>
      <c r="C14" s="334">
        <v>257050</v>
      </c>
      <c r="D14" s="334" t="s">
        <v>1592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1594</v>
      </c>
      <c r="E3" s="326" t="s">
        <v>1595</v>
      </c>
      <c r="F3" s="326" t="s">
        <v>1596</v>
      </c>
      <c r="G3" s="331" t="s">
        <v>1597</v>
      </c>
      <c r="H3" s="326" t="s">
        <v>1598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1599</v>
      </c>
      <c r="H4" s="329"/>
    </row>
    <row r="5" spans="3:8" ht="29.25">
      <c r="C5" s="327" t="s">
        <v>539</v>
      </c>
      <c r="D5" s="327" t="s">
        <v>1600</v>
      </c>
      <c r="E5" s="328">
        <v>46000</v>
      </c>
      <c r="F5" s="327">
        <v>9000</v>
      </c>
      <c r="G5" s="332" t="s">
        <v>1601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1603</v>
      </c>
      <c r="G7" s="333" t="s">
        <v>1604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1605</v>
      </c>
      <c r="G8" s="332" t="s">
        <v>1606</v>
      </c>
      <c r="H8" s="327" t="s">
        <v>1607</v>
      </c>
    </row>
    <row r="9" spans="3:8">
      <c r="C9" s="327" t="s">
        <v>463</v>
      </c>
      <c r="D9" s="327" t="s">
        <v>1608</v>
      </c>
      <c r="E9" s="328">
        <v>45993</v>
      </c>
      <c r="F9" s="327">
        <v>12000</v>
      </c>
      <c r="G9" s="332" t="s">
        <v>1609</v>
      </c>
      <c r="H9" s="327"/>
    </row>
    <row r="10" spans="3:8" ht="29.25">
      <c r="C10" s="327" t="s">
        <v>463</v>
      </c>
      <c r="D10" s="327" t="s">
        <v>1610</v>
      </c>
      <c r="E10" s="328">
        <v>45993</v>
      </c>
      <c r="F10" s="327">
        <v>9000</v>
      </c>
      <c r="G10" s="332" t="s">
        <v>1611</v>
      </c>
      <c r="H10" s="327"/>
    </row>
    <row r="11" spans="3:8" ht="29.25">
      <c r="C11" s="327" t="s">
        <v>463</v>
      </c>
      <c r="D11" s="327" t="s">
        <v>1612</v>
      </c>
      <c r="E11" s="328">
        <v>45993</v>
      </c>
      <c r="F11" s="327">
        <v>10000</v>
      </c>
      <c r="G11" s="332" t="s">
        <v>1611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1613</v>
      </c>
      <c r="H12" s="327" t="s">
        <v>1607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1614</v>
      </c>
      <c r="W1" s="397"/>
      <c r="X1" s="397"/>
      <c r="Y1" s="104"/>
    </row>
    <row r="2" spans="1:25" s="101" customFormat="1" ht="11.25" customHeight="1">
      <c r="A2" s="105" t="s">
        <v>1615</v>
      </c>
      <c r="B2" s="105" t="s">
        <v>1616</v>
      </c>
      <c r="C2" s="105" t="s">
        <v>313</v>
      </c>
      <c r="D2" s="106" t="s">
        <v>873</v>
      </c>
      <c r="E2" s="106" t="s">
        <v>874</v>
      </c>
      <c r="F2" s="106" t="s">
        <v>1617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1618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*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MECANIZAÇÃO - SOCADORA</v>
      </c>
      <c r="I446" s="110" t="str">
        <f>IF(SP_SUL!H448="","*",SP_SUL!H448)</f>
        <v>ZYU1</v>
      </c>
      <c r="J446" s="110" t="str">
        <f>IF(SP_SUL!I448="","*",SP_SUL!I448)</f>
        <v>ZYU1</v>
      </c>
      <c r="K446" s="110" t="str">
        <f>IF(SP_SUL!M448="","*",SP_SUL!M448)</f>
        <v>ZXI-ZVK</v>
      </c>
      <c r="L446" s="339" t="str">
        <f>IF(SP_SUL!N448="","*",SP_SUL!N448)</f>
        <v>ZIC2</v>
      </c>
      <c r="M446" s="111">
        <f>IF(SP_SUL!J448="","*",SP_SUL!J448)</f>
        <v>56</v>
      </c>
      <c r="N446" s="270">
        <f>IF(SP_SUL!K448="","*",SP_SUL!K448)</f>
        <v>225.3</v>
      </c>
      <c r="O446" s="270">
        <f>IF(SP_SUL!L448="","*",SP_SUL!L448)</f>
        <v>229</v>
      </c>
      <c r="P446" s="111"/>
      <c r="Q446" s="128">
        <f>IF(SP_SUL!O448="","*",SP_SUL!O448)</f>
        <v>0.39583333333333331</v>
      </c>
      <c r="R446" s="128">
        <f>IF(SP_SUL!P448="","*",SP_SUL!P448)</f>
        <v>8.3333333333333329E-2</v>
      </c>
      <c r="S446" s="110" t="str">
        <f>IF(SP_SUL!Q448="","*",CONCATENATE(SP_SUL!Q448," ",SP_SUL!R448))</f>
        <v>480 M</v>
      </c>
      <c r="T446" s="110" t="str">
        <f>IF(SP_SUL!V448="","*",SP_SUL!V448)</f>
        <v>Saulo</v>
      </c>
      <c r="U446" s="110" t="str">
        <f>IF(SP_SUL!W448="","*",SP_SUL!W448)</f>
        <v>Serviços de socaria mecanizada</v>
      </c>
      <c r="V446" s="112">
        <f ca="1">_xlfn.XLOOKUP(G446&amp;$V$2,BS_CONTROLE[CHAVE],BS_CONTROLE[Quantidade_11],"-")</f>
        <v>1430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*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15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*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19</v>
      </c>
      <c r="X448" s="112">
        <f ca="1">_xlfn.XLOOKUP(G448&amp;$X$2,BS_CONTROLE[CHAVE],BS_CONTROLE[Quantidade_11],"-")</f>
        <v>0</v>
      </c>
    </row>
    <row r="449" spans="1:24" s="113" customFormat="1">
      <c r="A449" s="109" t="str">
        <f>IF(SP_SUL!Y451="","*",SP_SUL!Y451)</f>
        <v>*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400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*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*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40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*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430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*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1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*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2380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*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24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*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*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*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1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*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1700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400</v>
      </c>
    </row>
    <row r="465" spans="1:24" s="113" customFormat="1">
      <c r="A465" s="109" t="str">
        <f>IF(SP_SUL!Y467="","*",SP_SUL!Y467)</f>
        <v>*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>
      <c r="A466" s="109" t="str">
        <f>IF(SP_SUL!Y468="","*",SP_SUL!Y468)</f>
        <v>*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60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*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*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0</v>
      </c>
    </row>
    <row r="469" spans="1:24" s="113" customFormat="1">
      <c r="A469" s="109" t="str">
        <f>IF(SP_SUL!Y471="","*",SP_SUL!Y471)</f>
        <v>*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1619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1620</v>
      </c>
      <c r="D5" s="399"/>
      <c r="E5" s="399"/>
      <c r="F5" s="399"/>
      <c r="G5" s="399"/>
      <c r="H5" s="399"/>
      <c r="I5" s="399"/>
      <c r="J5" s="400"/>
      <c r="K5" s="401" t="s">
        <v>1621</v>
      </c>
      <c r="L5" s="402"/>
      <c r="M5" s="402"/>
      <c r="N5" s="402"/>
      <c r="O5" s="403" t="s">
        <v>1622</v>
      </c>
      <c r="P5" s="404"/>
      <c r="Q5" s="405"/>
    </row>
    <row r="6" spans="1:17" s="94" customFormat="1" ht="15.75" customHeight="1">
      <c r="A6" s="88" t="s">
        <v>1617</v>
      </c>
      <c r="B6" s="95" t="s">
        <v>1616</v>
      </c>
      <c r="C6" s="96" t="s">
        <v>873</v>
      </c>
      <c r="D6" s="97" t="s">
        <v>874</v>
      </c>
      <c r="E6" s="96" t="s">
        <v>1623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1624</v>
      </c>
      <c r="M6" s="139" t="s">
        <v>335</v>
      </c>
      <c r="N6" s="140" t="s">
        <v>868</v>
      </c>
      <c r="O6" s="246" t="s">
        <v>911</v>
      </c>
      <c r="P6" s="157"/>
      <c r="Q6" s="193" t="s">
        <v>1625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ZXI-ZVK</v>
      </c>
      <c r="H427" s="154">
        <f>IF(SP_SUL!K448="","*",SP_SUL!K448)</f>
        <v>225.3</v>
      </c>
      <c r="I427" s="132">
        <f>IF(SP_SUL!O448="","*",SP_SUL!O448)</f>
        <v>0.39583333333333331</v>
      </c>
      <c r="J427" s="132">
        <f>IF(SP_SUL!P448="","*",SP_SUL!P448)</f>
        <v>8.3333333333333329E-2</v>
      </c>
      <c r="K427" s="141" t="str">
        <f>IF(SP_SUL!AK448="","*",SP_SUL!AK448)</f>
        <v>ZYU1</v>
      </c>
      <c r="L427" s="141" t="str">
        <f>IF(SP_SUL!AM448="","*",SP_SUL!AM448)</f>
        <v>ZXI-ZVK</v>
      </c>
      <c r="M427" s="141">
        <f>IF(SP_SUL!AP448="","*",SP_SUL!AP448)</f>
        <v>225.3</v>
      </c>
      <c r="N427" s="141" t="str">
        <f>IF(SP_SUL!AM448="","*",SP_SUL!AM448)</f>
        <v>ZXI-ZVK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1626</v>
      </c>
      <c r="C2" s="96" t="s">
        <v>858</v>
      </c>
      <c r="D2" s="96" t="s">
        <v>860</v>
      </c>
      <c r="E2" s="96" t="s">
        <v>1627</v>
      </c>
      <c r="F2" s="96" t="s">
        <v>1628</v>
      </c>
      <c r="G2" s="96" t="s">
        <v>1629</v>
      </c>
      <c r="H2" s="96" t="s">
        <v>1630</v>
      </c>
      <c r="I2" s="96" t="s">
        <v>1631</v>
      </c>
      <c r="J2" s="96" t="s">
        <v>1632</v>
      </c>
      <c r="K2" s="131" t="s">
        <v>1633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ZXI-ZVK</v>
      </c>
      <c r="G424" s="121" t="str">
        <f>IF(SP_SUL!I448="","*",SP_SUL!I448)</f>
        <v>ZYU1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*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*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*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*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*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*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*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*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>
        <f>IF(SP_SUL!AA464="","*",SP_SUL!AA464)</f>
        <v>1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*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*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*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>
        <f>IF(SP_SUL!AA468="","*",SP_SUL!AA468)</f>
        <v>1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*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*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*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2025-12-18T17:56:37Z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