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61" documentId="120_S{118792C3-22EF-5104-A093-F22BFE3913F3}" xr6:coauthVersionLast="47" xr6:coauthVersionMax="47" xr10:uidLastSave="{81569D14-F65F-477E-B5C5-B9512E978F0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M25" i="1" a="1"/>
  <c r="M25" i="1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5" i="15" s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R17" i="15" s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R18" i="15" s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R19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R20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1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K30" i="15"/>
  <c r="L30" i="15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 s="1"/>
  <c r="T81" i="1" a="1"/>
  <c r="T81" i="1"/>
  <c r="U81" i="1" a="1"/>
  <c r="U81" i="1" s="1"/>
  <c r="AI81" i="1"/>
  <c r="BB81" i="1" s="1"/>
  <c r="AJ81" i="1"/>
  <c r="AK81" i="1"/>
  <c r="K81" i="10" s="1"/>
  <c r="AL81" i="1"/>
  <c r="AM81" i="1"/>
  <c r="AN81" i="1"/>
  <c r="AO81" i="1"/>
  <c r="AP81" i="1"/>
  <c r="M81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 s="1"/>
  <c r="T82" i="1" a="1"/>
  <c r="T82" i="1"/>
  <c r="U82" i="1" a="1"/>
  <c r="U82" i="1" s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D82" i="1" a="1"/>
  <c r="BD82" i="1" s="1"/>
  <c r="BE82" i="1" a="1"/>
  <c r="BE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/>
  <c r="AM84" i="1" s="1"/>
  <c r="N84" i="1" a="1"/>
  <c r="N84" i="1"/>
  <c r="L80" i="15" s="1"/>
  <c r="R84" i="1"/>
  <c r="S84" i="1" a="1"/>
  <c r="S84" i="1" s="1"/>
  <c r="T84" i="1" a="1"/>
  <c r="T84" i="1" s="1"/>
  <c r="U84" i="1" a="1"/>
  <c r="U84" i="1"/>
  <c r="AI84" i="1"/>
  <c r="AJ84" i="1"/>
  <c r="AK84" i="1"/>
  <c r="K84" i="10" s="1"/>
  <c r="AL84" i="1"/>
  <c r="AN84" i="1"/>
  <c r="AO84" i="1"/>
  <c r="AP84" i="1"/>
  <c r="M84" i="10" s="1"/>
  <c r="AQ84" i="1"/>
  <c r="AY84" i="1"/>
  <c r="BB84" i="1"/>
  <c r="BC84" i="1" a="1"/>
  <c r="BC84" i="1" s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1" i="15" s="1"/>
  <c r="R85" i="1"/>
  <c r="S85" i="1" a="1"/>
  <c r="S85" i="1"/>
  <c r="T85" i="1" a="1"/>
  <c r="T85" i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D85" i="1" a="1"/>
  <c r="BD85" i="1" s="1"/>
  <c r="BE85" i="1" a="1"/>
  <c r="BE85" i="1"/>
  <c r="BR85" i="1"/>
  <c r="BS85" i="1"/>
  <c r="BT85" i="1"/>
  <c r="A86" i="1"/>
  <c r="C86" i="1"/>
  <c r="G86" i="1"/>
  <c r="M86" i="1" a="1"/>
  <c r="M86" i="1"/>
  <c r="AM86" i="1" s="1"/>
  <c r="N86" i="1" a="1"/>
  <c r="N86" i="1" s="1"/>
  <c r="R86" i="1"/>
  <c r="S86" i="1" a="1"/>
  <c r="S86" i="1" s="1"/>
  <c r="T86" i="1" a="1"/>
  <c r="T86" i="1"/>
  <c r="U86" i="1" a="1"/>
  <c r="U86" i="1"/>
  <c r="AI86" i="1"/>
  <c r="BB86" i="1" s="1"/>
  <c r="AJ86" i="1"/>
  <c r="AK86" i="1"/>
  <c r="K86" i="10" s="1"/>
  <c r="AL86" i="1"/>
  <c r="AO86" i="1"/>
  <c r="AP86" i="1"/>
  <c r="M86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AM87" i="1" s="1"/>
  <c r="N87" i="1" a="1"/>
  <c r="N87" i="1"/>
  <c r="L83" i="15" s="1"/>
  <c r="R87" i="1"/>
  <c r="S87" i="1" a="1"/>
  <c r="S87" i="1"/>
  <c r="T87" i="1" a="1"/>
  <c r="T87" i="1" s="1"/>
  <c r="U87" i="1" a="1"/>
  <c r="U87" i="1"/>
  <c r="AI87" i="1"/>
  <c r="AJ87" i="1"/>
  <c r="AK87" i="1"/>
  <c r="K87" i="10" s="1"/>
  <c r="AL87" i="1"/>
  <c r="AN87" i="1"/>
  <c r="AO87" i="1"/>
  <c r="AP87" i="1"/>
  <c r="M87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89" i="10" s="1"/>
  <c r="AL89" i="1"/>
  <c r="AO89" i="1"/>
  <c r="AP89" i="1"/>
  <c r="M89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6" i="15" s="1"/>
  <c r="R90" i="1"/>
  <c r="S90" i="1" a="1"/>
  <c r="S90" i="1"/>
  <c r="T90" i="1" a="1"/>
  <c r="T90" i="1" s="1"/>
  <c r="U90" i="1" a="1"/>
  <c r="U90" i="1"/>
  <c r="AI90" i="1"/>
  <c r="AJ90" i="1"/>
  <c r="AK90" i="1"/>
  <c r="K90" i="10" s="1"/>
  <c r="AL90" i="1"/>
  <c r="AN90" i="1"/>
  <c r="AO90" i="1"/>
  <c r="AP90" i="1"/>
  <c r="M90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7" i="15" s="1"/>
  <c r="R91" i="1"/>
  <c r="S91" i="1" a="1"/>
  <c r="S91" i="1" s="1"/>
  <c r="T91" i="1" a="1"/>
  <c r="T91" i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E91" i="1" a="1"/>
  <c r="BE91" i="1" s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 s="1"/>
  <c r="U92" i="1" a="1"/>
  <c r="U92" i="1"/>
  <c r="AI92" i="1"/>
  <c r="BB92" i="1" s="1"/>
  <c r="AJ92" i="1"/>
  <c r="AK92" i="1"/>
  <c r="K92" i="10" s="1"/>
  <c r="AL92" i="1"/>
  <c r="AO92" i="1"/>
  <c r="AP92" i="1"/>
  <c r="M92" i="10" s="1"/>
  <c r="AQ92" i="1"/>
  <c r="AY92" i="1"/>
  <c r="BC92" i="1" a="1"/>
  <c r="BC92" i="1" s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/>
  <c r="L89" i="15" s="1"/>
  <c r="R93" i="1"/>
  <c r="S93" i="1" a="1"/>
  <c r="S93" i="1"/>
  <c r="T93" i="1" a="1"/>
  <c r="T93" i="1" s="1"/>
  <c r="U93" i="1" a="1"/>
  <c r="U93" i="1" s="1"/>
  <c r="AI93" i="1"/>
  <c r="AJ93" i="1"/>
  <c r="AK93" i="1"/>
  <c r="K93" i="10" s="1"/>
  <c r="AL93" i="1"/>
  <c r="AO93" i="1"/>
  <c r="AP93" i="1"/>
  <c r="M93" i="10" s="1"/>
  <c r="AQ93" i="1"/>
  <c r="AY93" i="1"/>
  <c r="BB93" i="1"/>
  <c r="BD93" i="1" a="1"/>
  <c r="BD93" i="1" s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5" i="10" s="1"/>
  <c r="AL95" i="1"/>
  <c r="AO95" i="1"/>
  <c r="AP95" i="1"/>
  <c r="M95" i="10" s="1"/>
  <c r="AQ95" i="1"/>
  <c r="AY95" i="1"/>
  <c r="BC95" i="1" a="1"/>
  <c r="BC95" i="1" s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/>
  <c r="L92" i="15" s="1"/>
  <c r="R96" i="1"/>
  <c r="S96" i="1" a="1"/>
  <c r="S96" i="1"/>
  <c r="T96" i="1" a="1"/>
  <c r="T96" i="1" s="1"/>
  <c r="U96" i="1" a="1"/>
  <c r="U96" i="1" s="1"/>
  <c r="AI96" i="1"/>
  <c r="AJ96" i="1"/>
  <c r="AK96" i="1"/>
  <c r="K96" i="10" s="1"/>
  <c r="AL96" i="1"/>
  <c r="AO96" i="1"/>
  <c r="AP96" i="1"/>
  <c r="M96" i="10" s="1"/>
  <c r="AQ96" i="1"/>
  <c r="AY96" i="1"/>
  <c r="BB96" i="1"/>
  <c r="BD96" i="1" a="1"/>
  <c r="BD96" i="1" s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C97" i="1" a="1"/>
  <c r="BC97" i="1" s="1"/>
  <c r="BD97" i="1" a="1"/>
  <c r="BD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6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100" i="10" s="1"/>
  <c r="AL100" i="1"/>
  <c r="AO100" i="1"/>
  <c r="AP100" i="1"/>
  <c r="M100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9" i="15" s="1"/>
  <c r="R103" i="1"/>
  <c r="S103" i="1" a="1"/>
  <c r="S103" i="1" s="1"/>
  <c r="T103" i="1" a="1"/>
  <c r="T103" i="1" s="1"/>
  <c r="U103" i="1" a="1"/>
  <c r="U103" i="1" s="1"/>
  <c r="AI103" i="1"/>
  <c r="AJ103" i="1"/>
  <c r="AK103" i="1"/>
  <c r="K103" i="10" s="1"/>
  <c r="AL103" i="1"/>
  <c r="AO103" i="1"/>
  <c r="AP103" i="1"/>
  <c r="M103" i="10" s="1"/>
  <c r="AQ103" i="1"/>
  <c r="AY103" i="1"/>
  <c r="BB103" i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105" i="10" s="1"/>
  <c r="AL105" i="1"/>
  <c r="AO105" i="1"/>
  <c r="AP105" i="1"/>
  <c r="M105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2" i="15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6" i="10" s="1"/>
  <c r="AL106" i="1"/>
  <c r="AO106" i="1"/>
  <c r="AP106" i="1"/>
  <c r="M106" i="10" s="1"/>
  <c r="AQ106" i="1"/>
  <c r="AY106" i="1"/>
  <c r="BB106" i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1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B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AY117" i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4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BE119" i="1" s="1" a="1"/>
  <c r="BE119" i="1" s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B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BE122" i="1" s="1" a="1"/>
  <c r="BE122" i="1" s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AY127" i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7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B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96" i="1" l="1"/>
  <c r="AN783" i="1"/>
  <c r="AN687" i="1"/>
  <c r="AN747" i="1"/>
  <c r="AN756" i="1"/>
  <c r="R22" i="15"/>
  <c r="R24" i="15"/>
  <c r="M24" i="10"/>
  <c r="K24" i="10"/>
  <c r="E21" i="15"/>
  <c r="D21" i="15"/>
  <c r="M23" i="10"/>
  <c r="K23" i="10"/>
  <c r="E20" i="15"/>
  <c r="D20" i="15"/>
  <c r="M21" i="10"/>
  <c r="K21" i="10"/>
  <c r="E17" i="15"/>
  <c r="D17" i="15"/>
  <c r="R16" i="15"/>
  <c r="R23" i="15"/>
  <c r="M19" i="10"/>
  <c r="K19" i="10"/>
  <c r="E15" i="15"/>
  <c r="D15" i="15"/>
  <c r="L15" i="15"/>
  <c r="L22" i="15"/>
  <c r="K22" i="15"/>
  <c r="K19" i="15"/>
  <c r="E19" i="15"/>
  <c r="D19" i="15"/>
  <c r="E18" i="15"/>
  <c r="D18" i="15"/>
  <c r="L18" i="15"/>
  <c r="L24" i="15"/>
  <c r="K18" i="15"/>
  <c r="K24" i="15"/>
  <c r="BC117" i="1" a="1"/>
  <c r="BC117" i="1" s="1"/>
  <c r="BD95" i="1" a="1"/>
  <c r="BD95" i="1" s="1"/>
  <c r="BD94" i="1" a="1"/>
  <c r="BD94" i="1" s="1"/>
  <c r="BD92" i="1" a="1"/>
  <c r="BD92" i="1" s="1"/>
  <c r="BD91" i="1" a="1"/>
  <c r="BD91" i="1" s="1"/>
  <c r="BC89" i="1" a="1"/>
  <c r="BC89" i="1" s="1"/>
  <c r="BC88" i="1" a="1"/>
  <c r="BC88" i="1" s="1"/>
  <c r="BC86" i="1" a="1"/>
  <c r="BC86" i="1" s="1"/>
  <c r="BC85" i="1" a="1"/>
  <c r="BC85" i="1" s="1"/>
  <c r="BC83" i="1" a="1"/>
  <c r="BC83" i="1" s="1"/>
  <c r="BD81" i="1" a="1"/>
  <c r="BD81" i="1" s="1"/>
  <c r="L82" i="15"/>
  <c r="AN86" i="1"/>
  <c r="L93" i="15"/>
  <c r="AN97" i="1"/>
  <c r="L90" i="15"/>
  <c r="AN94" i="1"/>
  <c r="L91" i="15"/>
  <c r="AN95" i="1"/>
  <c r="L88" i="15"/>
  <c r="AN92" i="1"/>
  <c r="L85" i="15"/>
  <c r="AN89" i="1"/>
  <c r="L79" i="15"/>
  <c r="AN83" i="1"/>
  <c r="BC94" i="1" a="1"/>
  <c r="BC94" i="1" s="1"/>
  <c r="BC91" i="1" a="1"/>
  <c r="BC91" i="1" s="1"/>
  <c r="AN91" i="1"/>
  <c r="BD89" i="1" a="1"/>
  <c r="BD89" i="1" s="1"/>
  <c r="AN88" i="1"/>
  <c r="BD86" i="1" a="1"/>
  <c r="BD86" i="1" s="1"/>
  <c r="AN85" i="1"/>
  <c r="BD83" i="1" a="1"/>
  <c r="BD83" i="1" s="1"/>
  <c r="BC82" i="1" a="1"/>
  <c r="BC82" i="1" s="1"/>
  <c r="BC120" i="1" a="1"/>
  <c r="BC120" i="1" s="1"/>
  <c r="BD112" i="1" a="1"/>
  <c r="BD112" i="1" s="1"/>
  <c r="BD109" i="1" a="1"/>
  <c r="BD109" i="1" s="1"/>
  <c r="BD106" i="1" a="1"/>
  <c r="BD106" i="1" s="1"/>
  <c r="BD103" i="1" a="1"/>
  <c r="BD103" i="1" s="1"/>
  <c r="BD100" i="1" a="1"/>
  <c r="BD100" i="1" s="1"/>
  <c r="BC96" i="1" a="1"/>
  <c r="BC96" i="1" s="1"/>
  <c r="AN96" i="1"/>
  <c r="BC93" i="1" a="1"/>
  <c r="BC93" i="1" s="1"/>
  <c r="AN93" i="1"/>
  <c r="BC81" i="1" a="1"/>
  <c r="BC81" i="1" s="1"/>
  <c r="BC127" i="1" a="1"/>
  <c r="BC127" i="1" s="1"/>
  <c r="BC124" i="1" a="1"/>
  <c r="BC124" i="1" s="1"/>
  <c r="BD121" i="1" a="1"/>
  <c r="BD121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127" i="1" a="1"/>
  <c r="BD127" i="1" s="1"/>
  <c r="BD124" i="1" a="1"/>
  <c r="BD124" i="1" s="1"/>
  <c r="BD118" i="1" a="1"/>
  <c r="BD118" i="1" s="1"/>
  <c r="L106" i="15"/>
  <c r="AN110" i="1"/>
  <c r="L103" i="15"/>
  <c r="AN107" i="1"/>
  <c r="L100" i="15"/>
  <c r="AN104" i="1"/>
  <c r="L97" i="15"/>
  <c r="AN101" i="1"/>
  <c r="L94" i="15"/>
  <c r="AN98" i="1"/>
  <c r="L107" i="15"/>
  <c r="AN111" i="1"/>
  <c r="L104" i="15"/>
  <c r="AN108" i="1"/>
  <c r="L101" i="15"/>
  <c r="AN105" i="1"/>
  <c r="L98" i="15"/>
  <c r="AN102" i="1"/>
  <c r="L95" i="15"/>
  <c r="AN99" i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115" i="1" a="1"/>
  <c r="BD115" i="1" s="1"/>
  <c r="BC112" i="1" a="1"/>
  <c r="BC112" i="1" s="1"/>
  <c r="AN112" i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BC136" i="1" a="1"/>
  <c r="BC136" i="1" s="1"/>
  <c r="BD133" i="1" a="1"/>
  <c r="BD133" i="1" s="1"/>
  <c r="BD128" i="1" a="1"/>
  <c r="BD128" i="1" s="1"/>
  <c r="BD125" i="1" a="1"/>
  <c r="BD125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L116" i="15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<sst xmlns="http://schemas.openxmlformats.org/spreadsheetml/2006/main" count="2935" uniqueCount="1112">
  <si>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</si>
  <si>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</si>
  <si>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</si>
  <si>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</si>
  <si>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</si>
  <si>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</si>
  <si>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</si>
  <si>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</si>
  <si>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</si>
  <si>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</si>
  <si>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</si>
  <si>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</si>
  <si>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</si>
  <si>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</si>
  <si>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</si>
  <si>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</si>
  <si>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</si>
  <si>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</si>
  <si>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</si>
  <si>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</si>
  <si>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</si>
  <si>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</si>
  <si>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</si>
  <si>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</si>
  <si>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</si>
  <si>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</si>
  <si>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</si>
  <si>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</si>
  <si>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</si>
  <si>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</si>
  <si>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</si>
  <si>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</si>
  <si>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</si>
  <si>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</si>
  <si>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</si>
  <si>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</si>
  <si>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</si>
  <si>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</si>
  <si>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</si>
  <si>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</si>
  <si>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</si>
  <si>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</si>
  <si>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</si>
  <si>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</si>
  <si>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</si>
  <si>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</si>
  <si>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</si>
  <si>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</si>
  <si>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</si>
  <si>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</si>
  <si>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</si>
  <si>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</si>
  <si>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</si>
  <si>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</si>
  <si>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</si>
  <si>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</si>
  <si>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</si>
  <si>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</si>
  <si>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</si>
  <si>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</si>
  <si>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</si>
  <si>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</si>
  <si>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</si>
  <si>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</si>
  <si>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</si>
  <si>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</si>
  <si>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</si>
  <si>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</si>
  <si>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</si>
  <si>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</si>
  <si>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</si>
  <si>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</si>
  <si>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</si>
  <si>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</si>
  <si>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</si>
  <si>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</si>
  <si>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</si>
  <si>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</si>
  <si>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</si>
  <si>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</si>
  <si>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</si>
  <si>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</si>
  <si>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</si>
  <si>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</si>
  <si>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</si>
  <si>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</si>
  <si>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</si>
  <si>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</si>
  <si>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</si>
  <si>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</si>
  <si>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</si>
  <si>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</si>
  <si>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</si>
  <si>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</si>
  <si>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</si>
  <si>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</si>
  <si>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</si>
  <si>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</si>
  <si>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</si>
  <si>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</si>
  <si>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</si>
  <si>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</si>
  <si>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</si>
  <si>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</si>
  <si>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</si>
  <si>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</si>
  <si>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</si>
  <si>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</si>
  <si>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</si>
  <si>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</si>
  <si>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</si>
  <si>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</si>
  <si>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</si>
  <si>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</si>
  <si>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</si>
  <si>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</si>
  <si>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</si>
  <si>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</si>
  <si>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</si>
  <si>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</si>
  <si>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</si>
  <si>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</si>
  <si>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</si>
  <si>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</si>
  <si>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</si>
  <si>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</si>
  <si>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</si>
  <si>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</si>
  <si>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</si>
  <si>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</si>
  <si>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</si>
  <si>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</si>
  <si>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</si>
  <si>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</si>
  <si>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</si>
  <si>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</si>
  <si>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</si>
  <si>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</si>
  <si>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</si>
  <si>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</si>
  <si>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</si>
  <si>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</si>
  <si>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</si>
  <si>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</si>
  <si>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</si>
  <si>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</si>
  <si>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</si>
  <si>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</si>
  <si>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</si>
  <si>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</si>
  <si>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</si>
  <si>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</si>
  <si>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</si>
  <si>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</si>
  <si>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</si>
  <si>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</si>
  <si>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</si>
  <si>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</si>
  <si>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</si>
  <si>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</si>
  <si>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</si>
  <si>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</si>
  <si>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</si>
  <si>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</si>
  <si>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</si>
  <si>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</si>
  <si>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</si>
  <si>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</si>
  <si>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</si>
  <si>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</si>
  <si>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</si>
  <si>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</si>
  <si>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</si>
  <si>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</si>
  <si>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</si>
  <si>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</si>
  <si>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</si>
  <si>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</si>
  <si>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</si>
  <si>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</si>
  <si>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</si>
  <si>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</si>
  <si>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</si>
  <si>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</si>
  <si>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</si>
  <si>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</si>
  <si>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</si>
  <si>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</si>
  <si>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</si>
  <si>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</si>
  <si>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</si>
  <si>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</si>
  <si>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</si>
  <si>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</si>
  <si>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</si>
  <si>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</si>
  <si>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</si>
  <si>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</si>
  <si>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</si>
  <si>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</si>
  <si>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</si>
  <si>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</si>
  <si>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</si>
  <si>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</si>
  <si>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</si>
  <si>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</si>
  <si>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</si>
  <si>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</si>
  <si>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</si>
  <si>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</si>
  <si>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</si>
  <si>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</si>
  <si>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</si>
  <si>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</si>
  <si>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</si>
  <si>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</si>
  <si>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</si>
  <si>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</si>
  <si>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</si>
  <si>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</si>
  <si>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</si>
  <si>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</si>
  <si>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</si>
  <si>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</si>
  <si>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</si>
  <si>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</si>
  <si>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</si>
  <si>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</si>
  <si>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</si>
  <si>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</si>
  <si>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</si>
  <si>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</si>
  <si>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</si>
  <si>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</si>
  <si>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</si>
  <si>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</si>
  <si>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</si>
  <si>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</si>
  <si>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</si>
  <si>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</si>
  <si>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</si>
  <si>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</si>
  <si>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</si>
  <si>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</si>
  <si>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</si>
  <si>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</si>
  <si>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</si>
  <si>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</si>
  <si>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</si>
  <si>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</si>
  <si>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</si>
  <si>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</si>
  <si>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</si>
  <si>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</si>
  <si>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</si>
  <si>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</si>
  <si>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</si>
  <si>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</si>
  <si>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</si>
  <si>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</si>
  <si>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</si>
  <si>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</si>
  <si>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</si>
  <si>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</si>
  <si>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</si>
  <si>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</si>
  <si>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</si>
  <si>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</si>
  <si>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</si>
  <si>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</si>
  <si>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</si>
  <si>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</si>
  <si>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</si>
  <si>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</si>
  <si>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</si>
  <si>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</si>
  <si>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</si>
  <si>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</si>
  <si>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</si>
  <si>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</si>
  <si>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</si>
  <si>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</si>
  <si>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</si>
  <si>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</si>
  <si>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</si>
  <si>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</si>
  <si>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</si>
  <si>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</si>
  <si>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</si>
  <si>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</si>
  <si>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</si>
  <si>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</si>
  <si>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</si>
  <si>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</si>
  <si>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</si>
  <si>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</si>
  <si>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</si>
  <si>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</si>
  <si>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</si>
  <si>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</si>
  <si>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</si>
  <si>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</si>
  <si>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</si>
  <si>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</si>
  <si>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</si>
  <si>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</si>
  <si>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</si>
  <si>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</si>
  <si>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</si>
  <si>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</si>
  <si>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</si>
  <si>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</si>
  <si>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</si>
  <si>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</si>
  <si>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</si>
  <si>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</si>
  <si>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</si>
  <si>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</si>
  <si>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</si>
  <si>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</si>
  <si>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</si>
  <si>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</si>
  <si>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</si>
  <si>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</si>
  <si>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</si>
  <si>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</si>
  <si>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</si>
  <si>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</si>
  <si>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</si>
  <si>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</si>
  <si>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</si>
  <si>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</si>
  <si>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</si>
  <si>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</si>
  <si>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</si>
  <si>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</si>
  <si>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</si>
  <si>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</si>
  <si>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</si>
  <si>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</si>
  <si>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</si>
  <si>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</si>
  <si>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</si>
  <si>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</si>
  <si>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</si>
  <si>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</si>
  <si>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</si>
  <si>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</si>
  <si>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</si>
  <si>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</si>
  <si>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</si>
  <si>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</si>
  <si>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</si>
  <si>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</si>
  <si>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</si>
  <si>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</si>
  <si>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</si>
  <si>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</si>
  <si>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</si>
  <si>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</si>
  <si>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</si>
  <si>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</si>
  <si>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</si>
  <si>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</si>
  <si>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</si>
  <si>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</si>
  <si>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</si>
  <si>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</si>
  <si>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</si>
  <si>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</si>
  <si>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</si>
  <si>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</si>
  <si>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</si>
  <si>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</si>
  <si>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</si>
  <si>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</si>
  <si>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</si>
  <si>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</si>
  <si>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</si>
  <si>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</si>
  <si>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</si>
  <si>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</si>
  <si>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</si>
  <si>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</si>
  <si>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</si>
  <si>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</si>
  <si>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</si>
  <si>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</si>
  <si>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</si>
  <si>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</si>
  <si>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</si>
  <si>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</si>
  <si>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</si>
  <si>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</si>
  <si>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</si>
  <si>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</si>
  <si>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</si>
  <si>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</si>
  <si>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</si>
  <si>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</si>
  <si>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</si>
  <si>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</si>
  <si>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</si>
  <si>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</si>
  <si>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</si>
  <si>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</si>
  <si>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</si>
  <si>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</si>
  <si>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</si>
  <si>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</si>
  <si>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</si>
  <si>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</si>
  <si>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</si>
  <si>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</si>
  <si>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</si>
  <si>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</si>
  <si>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</si>
  <si>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</si>
  <si>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</si>
  <si>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</si>
  <si>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</si>
  <si>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</si>
  <si>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</si>
  <si>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</si>
  <si>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</si>
  <si>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</si>
  <si>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</si>
  <si>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</si>
  <si>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</si>
  <si>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</si>
  <si>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</si>
  <si>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</si>
  <si>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</si>
  <si>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</si>
  <si>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</si>
  <si>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</si>
  <si>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</si>
  <si>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</si>
  <si>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</si>
  <si>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</si>
  <si>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</si>
  <si>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</si>
  <si>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</si>
  <si>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</si>
  <si>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</si>
  <si>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</si>
  <si>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</si>
  <si>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</si>
  <si>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</si>
  <si>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</si>
  <si>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</si>
  <si>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</si>
  <si>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</si>
  <si>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</si>
  <si>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</si>
  <si>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</si>
  <si>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</si>
  <si>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</si>
  <si>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</si>
  <si>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</si>
  <si>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</si>
  <si>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</si>
  <si>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</si>
  <si>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</si>
  <si>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</si>
  <si>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</si>
  <si>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</si>
  <si>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</si>
  <si>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</si>
  <si>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</si>
  <si>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</si>
  <si>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</si>
  <si>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</si>
  <si>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</si>
  <si>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</si>
  <si>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</si>
  <si>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</si>
  <si>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</si>
  <si>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</si>
  <si>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</si>
  <si>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</si>
  <si>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</si>
  <si>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</si>
  <si>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</si>
  <si>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</si>
  <si>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</si>
  <si>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</si>
  <si>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</si>
  <si>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</si>
  <si>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</si>
  <si>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</si>
  <si>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</si>
  <si>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</si>
  <si>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</si>
  <si>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</si>
  <si>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</si>
  <si>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</si>
  <si>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</si>
  <si>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</si>
  <si>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</si>
  <si>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</si>
  <si>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</si>
  <si>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</si>
  <si>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</si>
  <si>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</si>
  <si>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</si>
  <si>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</si>
  <si>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</si>
  <si>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</si>
  <si>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</si>
  <si>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</si>
  <si>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</si>
  <si>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</si>
  <si>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</si>
  <si>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</si>
  <si>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</si>
  <si>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</si>
  <si>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</si>
  <si>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</si>
  <si>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</si>
  <si>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</si>
  <si>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</si>
  <si>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</si>
  <si>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</si>
  <si>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</si>
  <si>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</si>
  <si>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</si>
  <si>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</si>
  <si>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</si>
  <si>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</si>
  <si>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</si>
  <si>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</si>
  <si>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</si>
  <si>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</si>
  <si>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</si>
  <si>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</si>
  <si>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</si>
  <si>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</si>
  <si>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</si>
  <si>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</si>
  <si>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</si>
  <si>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</si>
  <si>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</si>
  <si>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</si>
  <si>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</si>
  <si>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</si>
  <si>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</si>
  <si>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</si>
  <si>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</si>
  <si>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</si>
  <si>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</si>
  <si>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</si>
  <si>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</si>
  <si>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</si>
  <si>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</si>
  <si>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</si>
  <si>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</si>
  <si>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</si>
  <si>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</si>
  <si>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</si>
  <si>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</si>
  <si>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</si>
  <si>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</si>
  <si>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</si>
  <si>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</si>
  <si>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</si>
  <si>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</si>
  <si>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</si>
  <si>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</si>
  <si>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</si>
  <si>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</si>
  <si>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</si>
  <si>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</si>
  <si>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</si>
  <si>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</si>
  <si>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</si>
  <si>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</si>
  <si>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</si>
  <si>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</si>
  <si>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</si>
  <si>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</si>
  <si>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</si>
  <si>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</si>
  <si>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</si>
  <si>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</si>
  <si>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</si>
  <si>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</si>
  <si>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</si>
  <si>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</si>
  <si>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</si>
  <si>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</si>
  <si>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</si>
  <si>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</si>
  <si>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</si>
  <si>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</si>
  <si>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</si>
  <si>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</si>
  <si>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</si>
  <si>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</si>
  <si>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</si>
  <si>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</si>
  <si>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</si>
  <si>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</si>
  <si>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</si>
  <si>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</si>
  <si>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</si>
  <si>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</si>
  <si>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</si>
  <si>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</si>
  <si>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</si>
  <si>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</si>
  <si>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</si>
  <si>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</si>
  <si>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</si>
  <si>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</si>
  <si>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</si>
  <si>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</si>
  <si>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</si>
  <si>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</si>
  <si>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</si>
  <si>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</si>
  <si>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</si>
  <si>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</si>
  <si>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</si>
  <si>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</si>
  <si>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</si>
  <si>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</si>
  <si>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</si>
  <si>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</si>
  <si>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</si>
  <si>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</si>
  <si>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</si>
  <si>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</si>
  <si>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</si>
  <si>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</si>
  <si>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</si>
  <si>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</si>
  <si>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</si>
  <si>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</si>
  <si>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</si>
  <si>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</si>
  <si>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</si>
  <si>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</si>
  <si>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</si>
  <si>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</si>
  <si>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</si>
  <si>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</si>
  <si>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</si>
  <si>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</si>
  <si>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</si>
  <si>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</si>
  <si>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</si>
  <si>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</si>
  <si>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</si>
  <si>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</si>
  <si>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</si>
  <si>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</si>
  <si>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</si>
  <si>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</si>
  <si>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</si>
  <si>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</si>
  <si>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</si>
  <si>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</si>
  <si>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</si>
  <si>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</si>
  <si>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</si>
  <si>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</si>
  <si>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</si>
  <si>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</si>
  <si>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</si>
  <si>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</si>
  <si>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</si>
  <si>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</si>
  <si>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</si>
  <si>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</si>
  <si>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</si>
  <si>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</si>
  <si>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</si>
  <si>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</si>
  <si>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</si>
  <si>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</si>
  <si>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</si>
  <si>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</si>
  <si>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</si>
  <si>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</si>
  <si>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</si>
  <si>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</si>
  <si>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</si>
  <si>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</si>
  <si>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</si>
  <si>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</si>
  <si>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</si>
  <si>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</si>
  <si>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</si>
  <si>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</si>
  <si>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</si>
  <si>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</si>
  <si>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</si>
  <si>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</si>
  <si>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</si>
  <si>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</si>
  <si>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</si>
  <si>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</si>
  <si>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</si>
  <si>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</si>
  <si>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</si>
  <si>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</si>
  <si>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</si>
  <si>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</si>
  <si>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</si>
  <si>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</si>
  <si>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</si>
  <si>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</si>
  <si>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</si>
  <si>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</si>
  <si>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</si>
  <si>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</si>
  <si>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</si>
  <si>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</si>
  <si>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</si>
  <si>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</si>
  <si>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</si>
  <si>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</si>
  <si>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</si>
  <si>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</si>
  <si>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</si>
  <si>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</si>
  <si>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</si>
  <si>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</si>
  <si>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</si>
  <si>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</si>
  <si>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</si>
  <si>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</si>
  <si>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</si>
  <si>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</si>
  <si>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</si>
  <si>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</si>
  <si>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</si>
  <si>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</si>
  <si>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</si>
  <si>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</si>
  <si>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</si>
  <si>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</si>
  <si>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</si>
  <si>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</si>
  <si>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</si>
  <si>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</si>
  <si>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</si>
  <si>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</si>
  <si>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</si>
  <si>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</si>
  <si>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</si>
  <si>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</si>
  <si>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</si>
  <si>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</si>
  <si>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</si>
  <si>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</si>
  <si>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</si>
  <si>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</si>
  <si>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</si>
  <si>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</si>
  <si>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</si>
  <si>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</si>
  <si>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</si>
  <si>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</si>
  <si>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</si>
  <si>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</si>
  <si>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</si>
  <si>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</si>
  <si>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</si>
  <si>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</si>
  <si>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</si>
  <si>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</si>
  <si>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</si>
  <si>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</si>
  <si>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</si>
  <si>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</si>
  <si>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</si>
  <si>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</si>
  <si>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</si>
  <si>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</si>
  <si>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</si>
  <si>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</si>
  <si>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</si>
  <si>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</si>
  <si>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</si>
  <si>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</si>
  <si>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</si>
  <si>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</si>
  <si>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</si>
  <si>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</si>
  <si>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</si>
  <si>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</si>
  <si>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</si>
  <si>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</si>
  <si>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</si>
  <si>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</si>
  <si>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</si>
  <si>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</si>
  <si>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</si>
  <si>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</si>
  <si>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</si>
  <si>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</si>
  <si>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</si>
  <si>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</si>
  <si>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</si>
  <si>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</si>
  <si>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</si>
  <si>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</si>
  <si>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</si>
  <si>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</si>
  <si>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</si>
  <si>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</si>
  <si>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</si>
  <si>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</si>
  <si>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</si>
  <si>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</si>
  <si>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</si>
  <si>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</si>
  <si>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</si>
  <si>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</si>
  <si>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</si>
  <si>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</si>
  <si>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</si>
  <si>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</si>
  <si>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</si>
  <si>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</si>
  <si>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</si>
  <si>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</si>
  <si>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</si>
  <si>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</si>
  <si>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</si>
  <si>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</si>
  <si>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</si>
  <si>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</si>
  <si>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</si>
  <si>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</si>
  <si>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</si>
  <si>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</si>
  <si>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</si>
  <si>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</si>
  <si>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</si>
  <si>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</si>
  <si>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</si>
  <si>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</si>
  <si>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</si>
  <si>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</si>
  <si>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</si>
  <si>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</si>
  <si>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</si>
  <si>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</si>
  <si>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</si>
  <si>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</si>
  <si>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</si>
  <si>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</si>
  <si>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</si>
  <si>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</si>
  <si>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</si>
  <si>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</si>
  <si>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</si>
  <si>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</si>
  <si>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</si>
  <si>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</si>
  <si>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</si>
  <si>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</si>
  <si>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</si>
  <si>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</si>
  <si>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</si>
  <si>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</si>
  <si>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</si>
  <si>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</si>
  <si>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</si>
  <si>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</si>
  <si>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</si>
  <si>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</si>
  <si>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</si>
  <si>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</si>
  <si>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</si>
  <si>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</si>
  <si>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</si>
  <si>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</si>
  <si>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</si>
  <si>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</si>
  <si>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</si>
  <si>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</si>
  <si>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</si>
  <si>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</si>
  <si>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</si>
  <si>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</si>
  <si>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</si>
  <si>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</si>
  <si>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</si>
  <si>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</si>
  <si>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</si>
  <si>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</si>
  <si>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</si>
  <si>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</si>
  <si>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</si>
  <si>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</si>
  <si>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</si>
  <si>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</si>
  <si>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</si>
  <si>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</si>
  <si>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</si>
  <si>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</si>
  <si>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</si>
  <si>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</si>
  <si>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</si>
  <si>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</si>
  <si>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</si>
  <si>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</si>
  <si>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</si>
  <si>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</si>
  <si>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</si>
  <si>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</si>
  <si>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</si>
  <si>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</si>
  <si>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</si>
  <si>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</si>
  <si>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</si>
  <si>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</si>
  <si>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</si>
  <si>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</si>
  <si>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</si>
  <si>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</si>
  <si>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</si>
  <si>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</si>
  <si>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</si>
  <si>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</si>
  <si>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</si>
  <si>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</si>
  <si>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</si>
  <si>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</si>
  <si>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</si>
  <si>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</si>
  <si>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</si>
  <si>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</si>
  <si>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</si>
  <si>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</si>
  <si>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</si>
  <si>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</si>
  <si>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</si>
  <si>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</si>
  <si>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</si>
  <si>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</si>
  <si>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</si>
  <si>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</si>
  <si>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</si>
  <si>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</si>
  <si>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</si>
  <si>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</si>
  <si>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</si>
  <si>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</si>
  <si>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</si>
  <si>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</si>
  <si>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</si>
  <si>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</si>
  <si>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</si>
  <si>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</si>
  <si>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</si>
  <si>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</si>
  <si>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</si>
  <si>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</si>
  <si>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</si>
  <si>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</si>
  <si>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</si>
  <si>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</si>
  <si>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</si>
  <si>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</si>
  <si>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</si>
  <si>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</si>
  <si>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</si>
  <si>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</si>
  <si>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</si>
  <si>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</si>
  <si>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</si>
  <si>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</si>
  <si>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</si>
  <si>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</si>
  <si>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</si>
  <si>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</si>
  <si>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</si>
  <si>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</si>
  <si>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</si>
  <si>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</si>
  <si>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</si>
  <si>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</si>
  <si>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</si>
  <si>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</si>
  <si>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</si>
  <si>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</si>
  <si>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</si>
  <si>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</si>
  <si>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</si>
  <si>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</si>
  <si>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</si>
  <si>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</si>
  <si>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</si>
  <si>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</si>
  <si>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</si>
  <si>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</si>
  <si>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</si>
  <si>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</si>
  <si>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</si>
  <si>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</si>
  <si>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</si>
  <si>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</si>
  <si>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</si>
  <si>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</si>
  <si>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</si>
  <si>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</si>
  <si>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</si>
  <si>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</si>
  <si>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</si>
  <si>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</si>
  <si>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</si>
  <si>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</si>
  <si>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</si>
  <si>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</si>
  <si>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</si>
  <si>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</si>
  <si>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</si>
  <si>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</si>
  <si>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</si>
  <si>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</si>
  <si>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</si>
  <si>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</si>
  <si>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</si>
  <si>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</si>
  <si>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</si>
  <si>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</si>
  <si>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</si>
  <si>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</si>
  <si>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 xml:space="preserve">Devido Interjornada em D-1 Previsão MC1 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</si>
  <si>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</si>
  <si>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</si>
  <si>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</si>
  <si>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</si>
  <si>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</si>
  <si>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</si>
  <si>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</si>
  <si>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 xml:space="preserve">Devido Interjornada em D-1, MC1 11:47, verificando faixa 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</si>
  <si>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</si>
  <si>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</si>
  <si>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</si>
  <si>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</si>
  <si>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</si>
  <si>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</si>
  <si>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</si>
  <si>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</si>
  <si>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</si>
  <si>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</si>
  <si>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</si>
  <si>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</si>
  <si>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</si>
  <si>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</si>
  <si>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</si>
  <si>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</si>
  <si>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</si>
  <si>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ZJA-ZFN</t>
  </si>
  <si>
    <t>ZJAZFN</t>
  </si>
  <si>
    <t>Nelson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</si>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</sst>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3" headerRowBorderDxfId="201" tableBorderDxfId="202" totalsRowBorderDxfId="20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20" activePane="topRight" state="frozen"/>
      <selection pane="topRight" activeCell="X34" sqref="X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904</v>
      </c>
      <c r="C1" s="235"/>
      <c r="D1" s="235"/>
      <c r="E1" s="3"/>
      <c r="F1" s="234" t="s">
        <v>905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906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907</v>
      </c>
      <c r="BI1" s="217"/>
      <c r="BJ1" s="217"/>
      <c r="BK1" s="218"/>
      <c r="BL1" s="5"/>
      <c r="BM1" s="208" t="s">
        <v>908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11" t="s">
        <v>909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912</v>
      </c>
      <c r="AT2" s="212"/>
      <c r="AU2" s="212"/>
      <c r="AV2" s="212"/>
      <c r="AW2" s="212"/>
      <c r="AX2" s="212"/>
      <c r="AY2" s="215"/>
      <c r="AZ2" s="6"/>
      <c r="BA2" s="225" t="s">
        <v>913</v>
      </c>
      <c r="BB2" s="226"/>
      <c r="BC2" s="211" t="s">
        <v>910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25" t="s">
        <v>914</v>
      </c>
      <c r="AJ3" s="226"/>
      <c r="AK3" s="225" t="s">
        <v>915</v>
      </c>
      <c r="AL3" s="231"/>
      <c r="AM3" s="232"/>
      <c r="AN3" s="233"/>
      <c r="AO3" s="231"/>
      <c r="AP3" s="231"/>
      <c r="AQ3" s="226"/>
      <c r="AR3" s="63"/>
      <c r="AS3" s="229" t="s">
        <v>921</v>
      </c>
      <c r="AT3" s="230"/>
      <c r="AU3" s="229" t="s">
        <v>922</v>
      </c>
      <c r="AV3" s="230"/>
      <c r="AW3" s="229" t="s">
        <v>923</v>
      </c>
      <c r="AX3" s="230"/>
      <c r="AY3" s="63" t="s">
        <v>924</v>
      </c>
      <c r="AZ3" s="63"/>
      <c r="BA3" s="227"/>
      <c r="BB3" s="228"/>
      <c r="BC3" s="225" t="s">
        <v>917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925</v>
      </c>
      <c r="BN3" s="209"/>
      <c r="BO3" s="209"/>
      <c r="BP3" s="210"/>
      <c r="BQ3" s="208" t="s">
        <v>710</v>
      </c>
      <c r="BR3" s="209"/>
      <c r="BS3" s="210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6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6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1030</v>
      </c>
      <c r="BK18" s="17" t="s">
        <v>1030</v>
      </c>
      <c r="BL18" s="16"/>
      <c r="BM18" s="133" t="s">
        <v>413</v>
      </c>
      <c r="BN18" s="133" t="s">
        <v>413</v>
      </c>
      <c r="BO18" s="133" t="s">
        <v>413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6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6"/>
        <v/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IF(D21="","*",IFERROR(IF(ISODD(COUNT(AS21:AX1016)),"ERRO",SUM((AT21-AS21),(AV21-AU21),(AX21-AW21))),"ERRO"))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IF(D23="","*",IFERROR(IF(ISODD(COUNT(AS23:AX1017)),"ERRO",SUM((AT23-AS23),(AV23-AU23),(AX23-AW23))),"ERRO"))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1043</v>
      </c>
      <c r="BK23" s="17" t="s">
        <v>1043</v>
      </c>
      <c r="BL23" s="16"/>
      <c r="BM23" s="133" t="s">
        <v>408</v>
      </c>
      <c r="BN23" s="133" t="s">
        <v>437</v>
      </c>
      <c r="BO23" s="133" t="s">
        <v>536</v>
      </c>
      <c r="BP23" s="17" t="s">
        <v>1043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6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IF(D24="","*",IFERROR(IF(ISODD(COUNT(AS24:AX1018)),"ERRO",SUM((AT24-AS24),(AV24-AU24),(AX24-AW24))),"ERRO"))</f>
        <v>6.2499999999999944E-2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1</v>
      </c>
      <c r="BI24" s="17"/>
      <c r="BJ24" s="17" t="s">
        <v>1045</v>
      </c>
      <c r="BK24" s="17" t="s">
        <v>1045</v>
      </c>
      <c r="BL24" s="16"/>
      <c r="BM24" s="133"/>
      <c r="BN24" s="133"/>
      <c r="BO24" s="133"/>
      <c r="BP24" s="18"/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0.99999999999999911</v>
      </c>
      <c r="BS24" s="19">
        <f>IF(OR(B24="",F24=""),"*",BA24/Q24)</f>
        <v>0</v>
      </c>
      <c r="BT24" s="8" t="str">
        <f t="shared" si="6"/>
        <v/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IF(D25="","*",IFERROR(IF(ISODD(COUNT(AS25:AX1019)),"ERRO",SUM((AT25-AS25),(AV25-AU25),(AX25-AW25))),"ERRO"))</f>
        <v>6.2499999999999944E-2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1</v>
      </c>
      <c r="BI25" s="17"/>
      <c r="BJ25" s="17" t="s">
        <v>1045</v>
      </c>
      <c r="BK25" s="17" t="s">
        <v>1045</v>
      </c>
      <c r="BL25" s="16"/>
      <c r="BM25" s="133"/>
      <c r="BN25" s="133"/>
      <c r="BO25" s="133"/>
      <c r="BP25" s="18"/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0.99999999999999911</v>
      </c>
      <c r="BS25" s="19">
        <f>IF(OR(B25="",F25=""),"*",BA25/Q25)</f>
        <v>0</v>
      </c>
      <c r="BT25" s="8" t="str">
        <f t="shared" si="6"/>
        <v/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IF(D26="","*",IFERROR(IF(ISODD(COUNT(AS26:AX1020)),"ERRO",SUM((AT26-AS26),(AV26-AU26),(AX26-AW26))),"ERRO"))</f>
        <v>6.2499999999999944E-2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1</v>
      </c>
      <c r="BI26" s="17"/>
      <c r="BJ26" s="17" t="s">
        <v>1045</v>
      </c>
      <c r="BK26" s="17" t="s">
        <v>1045</v>
      </c>
      <c r="BL26" s="16"/>
      <c r="BM26" s="133"/>
      <c r="BN26" s="133"/>
      <c r="BO26" s="133"/>
      <c r="BP26" s="18"/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0.99999999999999911</v>
      </c>
      <c r="BS26" s="19">
        <f>IF(OR(B26="",F26=""),"*",BA26/Q26)</f>
        <v>0</v>
      </c>
      <c r="BT26" s="8" t="str">
        <f t="shared" si="6"/>
        <v/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IF(D27="","*",IFERROR(IF(ISODD(COUNT(AS27:AX1021)),"ERRO",SUM((AT27-AS27),(AV27-AU27),(AX27-AW27))),"ERRO"))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1050</v>
      </c>
      <c r="BK27" s="17" t="s">
        <v>1050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6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IF(D28="","*",IFERROR(IF(ISODD(COUNT(AS28:AX1022)),"ERRO",SUM((AT28-AS28),(AV28-AU28),(AX28-AW28))),"ERRO"))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6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IF(D29="","*",IFERROR(IF(ISODD(COUNT(AS29:AX1023)),"ERRO",SUM((AT29-AS29),(AV29-AU29),(AX29-AW29))),"ERRO"))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ref="AY23:AY71" si="7">IF(D30="","*",IFERROR(IF(ISODD(COUNT(AS30:AX1024)),"ERRO",SUM((AT30-AS30),(AV30-AU30),(AX30-AW30))),"ERRO"))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782</v>
      </c>
      <c r="E33" s="189">
        <v>386</v>
      </c>
      <c r="F33" s="190" t="s">
        <v>584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1059</v>
      </c>
      <c r="N33" s="130" t="s">
        <v>1060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55" t="s">
        <v>1025</v>
      </c>
      <c r="X33" s="107" t="s">
        <v>389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 t="shared" si="7"/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PEDRO (TP-696)46084</v>
      </c>
      <c r="B34" s="105">
        <v>46084</v>
      </c>
      <c r="C34" s="138">
        <f>IF(BS_CONTROLE[[#This Row],[DATA]]="","",WEEKNUM(BS_CONTROLE[[#This Row],[DATA]]))</f>
        <v>10</v>
      </c>
      <c r="D34" s="107" t="s">
        <v>881</v>
      </c>
      <c r="E34" s="165">
        <v>28</v>
      </c>
      <c r="F34" s="129" t="s">
        <v>743</v>
      </c>
      <c r="G34" s="146" t="str">
        <f>IF(D34="","*",VLOOKUP(F34,BS_ATIVIDADE[],3,FALSE))</f>
        <v>SOLDA</v>
      </c>
      <c r="H34" s="109" t="s">
        <v>561</v>
      </c>
      <c r="I34" s="109" t="s">
        <v>561</v>
      </c>
      <c r="J34" s="108">
        <v>73</v>
      </c>
      <c r="K34" s="108">
        <v>169.6</v>
      </c>
      <c r="L34" s="108" t="s">
        <v>561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34" s="10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1061</v>
      </c>
      <c r="W34" s="155" t="s">
        <v>1029</v>
      </c>
      <c r="X34" s="107" t="s">
        <v>389</v>
      </c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ZUC-ZCG</v>
      </c>
      <c r="AN34" s="108" t="str">
        <f>IF(BS_CONTROLE[[#This Row],[SB]]=0, "-", BS_CONTROLE[[#This Row],[SB]])</f>
        <v>ZUC173</v>
      </c>
      <c r="AO34" s="108">
        <f>IF(BS_CONTROLE[[#This Row],[SUB]]=0, "-", BS_CONTROLE[[#This Row],[SUB]])</f>
        <v>73</v>
      </c>
      <c r="AP34" s="108">
        <f>BS_CONTROLE[[#This Row],[KM - Inicio]]</f>
        <v>169.6</v>
      </c>
      <c r="AQ34" s="108">
        <f>BS_CONTROLE[[#This Row],[KM - Inicio]]</f>
        <v>169.6</v>
      </c>
      <c r="AR34" s="111"/>
      <c r="AS34" s="111"/>
      <c r="AT34" s="111"/>
      <c r="AU34" s="139"/>
      <c r="AV34" s="139"/>
      <c r="AW34" s="14"/>
      <c r="AX34" s="14"/>
      <c r="AY34" s="186">
        <f t="shared" si="7"/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1062</v>
      </c>
      <c r="J37" s="108">
        <v>70</v>
      </c>
      <c r="K37" s="108">
        <v>168</v>
      </c>
      <c r="L37" s="108" t="s">
        <v>561</v>
      </c>
      <c r="M37" s="130" t="s">
        <v>1063</v>
      </c>
      <c r="N37" s="130" t="s">
        <v>1064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1048</v>
      </c>
      <c r="W37" s="108" t="s">
        <v>1049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Y34:Z1001 Z33">
    <cfRule type="cellIs" dxfId="189" priority="53935" operator="equal">
      <formula>"OPORTUNIDADE"</formula>
    </cfRule>
  </conditionalFormatting>
  <conditionalFormatting sqref="Y6:Z7 Y14:Z15 Y20:Z28 Z16 Y30:Z31 Y34:Z1001 Z33">
    <cfRule type="cellIs" dxfId="188" priority="11521" operator="equal">
      <formula>"NÃO"</formula>
    </cfRule>
    <cfRule type="cellIs" dxfId="187" priority="11522" operator="equal">
      <formula>"SIM"</formula>
    </cfRule>
  </conditionalFormatting>
  <conditionalFormatting sqref="AZ6:AZ1001">
    <cfRule type="expression" dxfId="186" priority="53977">
      <formula>#REF!=1</formula>
    </cfRule>
  </conditionalFormatting>
  <conditionalFormatting sqref="U6:U1001 AY6:AY1001 BE6:BE1001">
    <cfRule type="cellIs" dxfId="185" priority="53961" operator="equal">
      <formula>"ERRO"</formula>
    </cfRule>
  </conditionalFormatting>
  <conditionalFormatting sqref="BQ6:BQ1001">
    <cfRule type="cellIs" dxfId="184" priority="53956" operator="equal">
      <formula>"Produção e Intervalo"</formula>
    </cfRule>
    <cfRule type="cellIs" dxfId="183" priority="53957" operator="equal">
      <formula>"Aderente"</formula>
    </cfRule>
    <cfRule type="cellIs" dxfId="182" priority="53958" operator="equal">
      <formula>"Intervalo"</formula>
    </cfRule>
    <cfRule type="cellIs" dxfId="181" priority="53959" operator="equal">
      <formula>"Produção"</formula>
    </cfRule>
    <cfRule type="cellIs" dxfId="180" priority="53960" operator="equal">
      <formula>"ERRO"</formula>
    </cfRule>
  </conditionalFormatting>
  <conditionalFormatting sqref="BR6:BS1001">
    <cfRule type="cellIs" dxfId="179" priority="53938" operator="equal">
      <formula>"*"</formula>
    </cfRule>
    <cfRule type="cellIs" dxfId="178" priority="53939" operator="greaterThanOrEqual">
      <formula>1</formula>
    </cfRule>
    <cfRule type="cellIs" dxfId="177" priority="53940" operator="lessThan">
      <formula>1</formula>
    </cfRule>
  </conditionalFormatting>
  <conditionalFormatting sqref="Y8:Z13">
    <cfRule type="cellIs" dxfId="176" priority="64" operator="equal">
      <formula>"OPORTUNIDADE"</formula>
    </cfRule>
  </conditionalFormatting>
  <conditionalFormatting sqref="Y8:Z13">
    <cfRule type="cellIs" dxfId="175" priority="62" operator="equal">
      <formula>"NÃO"</formula>
    </cfRule>
    <cfRule type="cellIs" dxfId="174" priority="63" operator="equal">
      <formula>"SIM"</formula>
    </cfRule>
  </conditionalFormatting>
  <conditionalFormatting sqref="Y17:Z18">
    <cfRule type="cellIs" dxfId="173" priority="61" operator="equal">
      <formula>"OPORTUNIDADE"</formula>
    </cfRule>
  </conditionalFormatting>
  <conditionalFormatting sqref="Y17:Z18">
    <cfRule type="cellIs" dxfId="172" priority="59" operator="equal">
      <formula>"NÃO"</formula>
    </cfRule>
    <cfRule type="cellIs" dxfId="171" priority="60" operator="equal">
      <formula>"SIM"</formula>
    </cfRule>
  </conditionalFormatting>
  <conditionalFormatting sqref="BJ8:BJ1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0" priority="47" operator="equal">
      <formula>"OPORTUNIDADE"</formula>
    </cfRule>
  </conditionalFormatting>
  <conditionalFormatting sqref="Y19:Z19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Y29:Z29">
    <cfRule type="cellIs" dxfId="167" priority="44" operator="equal">
      <formula>"OPORTUNIDADE"</formula>
    </cfRule>
  </conditionalFormatting>
  <conditionalFormatting sqref="Y29:Z29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BH6:BH1001">
    <cfRule type="iconSet" priority="60752">
      <iconSet showValue="0">
        <cfvo type="percent" val="0"/>
        <cfvo type="num" val="1"/>
        <cfvo type="num" val="1" gte="0"/>
      </iconSet>
    </cfRule>
    <cfRule type="iconSet" priority="60753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56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58">
      <iconSet showValue="0">
        <cfvo type="percent" val="0"/>
        <cfvo type="num" val="1"/>
        <cfvo type="num" val="1" gte="0"/>
      </iconSet>
    </cfRule>
  </conditionalFormatting>
  <conditionalFormatting sqref="BP6:BP8 BP14:BP15 BP29:BP1001 BP21:BP22 BP17:BP19 BP24:BP27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K6:BK7 BK14:BK15 BK29:BK1001 BK21:BK22 BK17 BK19">
    <cfRule type="iconSet" priority="6076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4" priority="35" operator="equal">
      <formula>"OPORTUNIDADE"</formula>
    </cfRule>
  </conditionalFormatting>
  <conditionalFormatting sqref="Y16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K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61" priority="18" operator="equal">
      <formula>"OPORTUNIDADE"</formula>
    </cfRule>
  </conditionalFormatting>
  <conditionalFormatting sqref="Z32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Y32">
    <cfRule type="cellIs" dxfId="158" priority="15" operator="equal">
      <formula>"OPORTUNIDADE"</formula>
    </cfRule>
  </conditionalFormatting>
  <conditionalFormatting sqref="Y32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33">
    <cfRule type="cellIs" dxfId="155" priority="6" operator="equal">
      <formula>"OPORTUNIDADE"</formula>
    </cfRule>
  </conditionalFormatting>
  <conditionalFormatting sqref="Y33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:E33" xr:uid="{D50C8F1C-1457-4B16-BCED-8805920651BE}"/>
    <dataValidation type="list" allowBlank="1" showInputMessage="1" showErrorMessage="1" sqref="D6:D7 D14:D15 D39:D1001 D30:D31 D34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F34:F36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1065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1066</v>
      </c>
      <c r="C4" s="166" t="s">
        <v>1067</v>
      </c>
      <c r="D4" s="166" t="s">
        <v>1068</v>
      </c>
      <c r="E4" s="166" t="s">
        <v>1069</v>
      </c>
      <c r="F4" s="166" t="s">
        <v>4</v>
      </c>
      <c r="G4" s="166" t="s">
        <v>1070</v>
      </c>
    </row>
    <row r="5" spans="2:7">
      <c r="B5" s="167" t="s">
        <v>1071</v>
      </c>
      <c r="C5" s="167">
        <v>257068</v>
      </c>
      <c r="D5" s="167" t="s">
        <v>1072</v>
      </c>
      <c r="E5" s="167" t="s">
        <v>1073</v>
      </c>
      <c r="F5" s="167" t="s">
        <v>1073</v>
      </c>
      <c r="G5" s="168">
        <v>46296</v>
      </c>
    </row>
    <row r="6" spans="2:7">
      <c r="B6" s="167" t="s">
        <v>1074</v>
      </c>
      <c r="C6" s="167" t="s">
        <v>561</v>
      </c>
      <c r="D6" s="167" t="s">
        <v>561</v>
      </c>
      <c r="E6" s="167" t="s">
        <v>561</v>
      </c>
      <c r="F6" s="167" t="s">
        <v>1075</v>
      </c>
      <c r="G6" s="168" t="s">
        <v>561</v>
      </c>
    </row>
    <row r="7" spans="2:7">
      <c r="B7" s="167" t="s">
        <v>1076</v>
      </c>
      <c r="C7" s="167">
        <v>257472</v>
      </c>
      <c r="D7" s="167" t="s">
        <v>1077</v>
      </c>
      <c r="E7" s="167" t="s">
        <v>1078</v>
      </c>
      <c r="F7" s="167" t="s">
        <v>1078</v>
      </c>
      <c r="G7" s="168">
        <v>45992</v>
      </c>
    </row>
    <row r="8" spans="2:7">
      <c r="B8" s="167" t="s">
        <v>1079</v>
      </c>
      <c r="C8" s="167">
        <v>260307</v>
      </c>
      <c r="D8" s="167" t="s">
        <v>1080</v>
      </c>
      <c r="E8" s="167" t="s">
        <v>1081</v>
      </c>
      <c r="F8" s="167" t="s">
        <v>1078</v>
      </c>
      <c r="G8" s="168">
        <v>46082</v>
      </c>
    </row>
    <row r="9" spans="2:7">
      <c r="B9" s="167" t="s">
        <v>1082</v>
      </c>
      <c r="C9" s="167">
        <v>333033</v>
      </c>
      <c r="D9" s="167" t="s">
        <v>1083</v>
      </c>
      <c r="E9" s="167" t="s">
        <v>1075</v>
      </c>
      <c r="F9" s="167" t="s">
        <v>1084</v>
      </c>
      <c r="G9" s="167" t="s">
        <v>561</v>
      </c>
    </row>
    <row r="10" spans="2:7">
      <c r="B10" s="167" t="s">
        <v>1085</v>
      </c>
      <c r="C10" s="167"/>
      <c r="D10" s="167"/>
      <c r="E10" s="167" t="s">
        <v>1075</v>
      </c>
      <c r="F10" s="167" t="s">
        <v>1084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1086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1087</v>
      </c>
      <c r="E3" s="169" t="s">
        <v>1088</v>
      </c>
      <c r="F3" s="169" t="s">
        <v>1089</v>
      </c>
      <c r="G3" s="169" t="s">
        <v>1090</v>
      </c>
      <c r="H3" s="169" t="s">
        <v>1091</v>
      </c>
    </row>
    <row r="4" spans="3:8" ht="15" customHeight="1">
      <c r="C4" s="170" t="s">
        <v>1092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1093</v>
      </c>
      <c r="V1" s="246"/>
      <c r="W1" s="246"/>
    </row>
    <row r="2" spans="1:23" ht="15" customHeight="1">
      <c r="A2" s="90" t="s">
        <v>1094</v>
      </c>
      <c r="B2" s="90" t="s">
        <v>1095</v>
      </c>
      <c r="C2" s="90" t="s">
        <v>379</v>
      </c>
      <c r="D2" s="91" t="s">
        <v>946</v>
      </c>
      <c r="E2" s="91" t="s">
        <v>4</v>
      </c>
      <c r="F2" s="91" t="s">
        <v>1096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1097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46084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ZUC-ZCG</v>
      </c>
      <c r="L31" s="142" t="str">
        <f>IF(SP_NORTE!N34="","*",SP_NORTE!N34)</f>
        <v>ZUC173</v>
      </c>
      <c r="M31" s="143">
        <f>IF(SP_NORTE!J34="","*",SP_NORTE!J34)</f>
        <v>73</v>
      </c>
      <c r="N31" s="148">
        <f>IF(SP_NORTE!K34="","*",SP_NORTE!K34)</f>
        <v>169.6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>Nelson</v>
      </c>
      <c r="T31" s="149" t="str">
        <f>IF(SP_NORTE!W34="","*",SP_NORTE!W34)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1098</v>
      </c>
      <c r="D5" s="248"/>
      <c r="E5" s="248"/>
      <c r="F5" s="248"/>
      <c r="G5" s="248"/>
      <c r="H5" s="248"/>
      <c r="I5" s="248"/>
      <c r="J5" s="249"/>
      <c r="K5" s="250" t="s">
        <v>1099</v>
      </c>
      <c r="L5" s="251"/>
      <c r="M5" s="251"/>
      <c r="N5" s="251"/>
      <c r="O5" s="252" t="s">
        <v>1100</v>
      </c>
      <c r="P5" s="253"/>
    </row>
    <row r="6" spans="1:16" s="77" customFormat="1" ht="15" customHeight="1">
      <c r="A6" s="69" t="s">
        <v>1096</v>
      </c>
      <c r="B6" s="78" t="s">
        <v>1095</v>
      </c>
      <c r="C6" s="79" t="s">
        <v>946</v>
      </c>
      <c r="D6" s="80" t="s">
        <v>947</v>
      </c>
      <c r="E6" s="79" t="s">
        <v>1101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1102</v>
      </c>
      <c r="M6" s="83" t="s">
        <v>579</v>
      </c>
      <c r="N6" s="84" t="s">
        <v>941</v>
      </c>
      <c r="O6" s="162" t="s">
        <v>984</v>
      </c>
      <c r="P6" s="136" t="s">
        <v>1103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1</v>
      </c>
      <c r="P24" s="151" t="str">
        <f>IF($A$2=1,IF(SP_NORTE!BJ24="","*",SP_NORTE!BJ24),IF(SP_NORTE!BK24="","*",SP_NORTE!BK24))</f>
        <v xml:space="preserve">TP pronta 08:30, intervalo 11:30 ate 13hrs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1</v>
      </c>
      <c r="P25" s="151" t="str">
        <f>IF($A$2=1,IF(SP_NORTE!BJ25="","*",SP_NORTE!BJ25),IF(SP_NORTE!BK25="","*",SP_NORTE!BK25))</f>
        <v xml:space="preserve">TP pronta 08:30, intervalo 11:30 ate 13hrs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1</v>
      </c>
      <c r="P26" s="151" t="str">
        <f>IF($A$2=1,IF(SP_NORTE!BJ26="","*",SP_NORTE!BJ26),IF(SP_NORTE!BK26="","*",SP_NORTE!BK26))</f>
        <v xml:space="preserve">TP pronta 08:30, intervalo 11:30 ate 13hrs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>
        <f>IF(SP_NORTE!B34="","*",SP_NORTE!B34)</f>
        <v>46084</v>
      </c>
      <c r="B34" s="86" t="str">
        <f>IF(SP_NORTE!X34="","*",SP_NORTE!X34)</f>
        <v>Oportunidade</v>
      </c>
      <c r="C34" s="86" t="str">
        <f>IF(SP_NORTE!S34="","*",SP_NORTE!S34)</f>
        <v>SP NORTE</v>
      </c>
      <c r="D34" s="86" t="str">
        <f>IF(SP_NORTE!T34="","*",SP_NORTE!T34)</f>
        <v>ZEB-ZCZ</v>
      </c>
      <c r="E34" s="86" t="str">
        <f>IF(SP_NORTE!D34="","*",SP_NORTE!D34)</f>
        <v>PEDRO (TP-696)</v>
      </c>
      <c r="F34" s="86" t="str">
        <f>IF(SP_NORTE!H34="","*",SP_NORTE!H34)</f>
        <v>-</v>
      </c>
      <c r="G34" s="86" t="str">
        <f>IF(SP_NORTE!M34="","*",SP_NORTE!M34)</f>
        <v>ZUC-ZCG</v>
      </c>
      <c r="H34" s="119">
        <f>IF(SP_NORTE!K34="","*",SP_NORTE!K34)</f>
        <v>169.6</v>
      </c>
      <c r="I34" s="116">
        <f>IF(SP_NORTE!O34="","*",SP_NORTE!O34)</f>
        <v>0.375</v>
      </c>
      <c r="J34" s="116">
        <f>IF(SP_NORTE!P34="","*",SP_NORTE!P34)</f>
        <v>6.25E-2</v>
      </c>
      <c r="K34" s="86" t="str">
        <f>IF(SP_NORTE!AK34="","*",SP_NORTE!AK34)</f>
        <v>-</v>
      </c>
      <c r="L34" s="86" t="str">
        <f>IF(SP_NORTE!AM34="","*",SP_NORTE!AM34)</f>
        <v>ZUC-ZCG</v>
      </c>
      <c r="M34" s="86">
        <f>IF(SP_NORTE!AP34="","*",SP_NORTE!AP34)</f>
        <v>169.6</v>
      </c>
      <c r="N34" s="86" t="str">
        <f>IF(SP_NORTE!AM34="","*",SP_NORTE!AM34)</f>
        <v>ZUC-ZCG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1104</v>
      </c>
      <c r="C2" s="124" t="s">
        <v>931</v>
      </c>
      <c r="D2" s="79" t="s">
        <v>933</v>
      </c>
      <c r="E2" s="79" t="s">
        <v>1105</v>
      </c>
      <c r="F2" s="102" t="s">
        <v>1106</v>
      </c>
      <c r="G2" s="79" t="s">
        <v>1107</v>
      </c>
      <c r="H2" s="79" t="s">
        <v>1108</v>
      </c>
      <c r="I2" s="79" t="s">
        <v>1109</v>
      </c>
      <c r="J2" s="79" t="s">
        <v>1110</v>
      </c>
      <c r="K2" s="81" t="s">
        <v>1111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>
        <f>IF(SP_NORTE!B34="","*",SP_NORTE!B34)</f>
        <v>46084</v>
      </c>
      <c r="D30" s="97" t="str">
        <f>IF(SP_NORTE!D34="","*",SP_NORTE!D34)</f>
        <v>PEDRO (TP-696)</v>
      </c>
      <c r="E30" s="97" t="str">
        <f>IF(SP_NORTE!H34="","*",SP_NORTE!H34)</f>
        <v>-</v>
      </c>
      <c r="F30" s="103" t="str">
        <f>IF(SP_NORTE!M34="","*",SP_NORTE!M34)</f>
        <v>ZUC-ZCG</v>
      </c>
      <c r="G30" s="98" t="str">
        <f>IF(SP_NORTE!I34="","*",SP_NORTE!I34)</f>
        <v>-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2026-03-02T15:54:46Z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