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97" documentId="8_{B6337239-1A00-434D-AAD0-422EA1FEB5AE}" xr6:coauthVersionLast="47" xr6:coauthVersionMax="47" xr10:uidLastSave="{040E2682-567A-4384-B2C2-284D183CC9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3" i="1" l="1"/>
  <c r="C173" i="1"/>
  <c r="G173" i="1"/>
  <c r="M173" i="1" a="1"/>
  <c r="M173" i="1"/>
  <c r="N173" i="1" a="1"/>
  <c r="N173" i="1"/>
  <c r="R173" i="1"/>
  <c r="S173" i="1" a="1"/>
  <c r="S173" i="1"/>
  <c r="T173" i="1" a="1"/>
  <c r="T173" i="1"/>
  <c r="U173" i="1"/>
  <c r="AI173" i="1"/>
  <c r="AJ173" i="1"/>
  <c r="AK173" i="1"/>
  <c r="AL173" i="1"/>
  <c r="AM173" i="1"/>
  <c r="AN173" i="1"/>
  <c r="AO173" i="1"/>
  <c r="AP173" i="1"/>
  <c r="AQ173" i="1"/>
  <c r="AY173" i="1"/>
  <c r="BB173" i="1"/>
  <c r="BC173" i="1" a="1"/>
  <c r="BC173" i="1"/>
  <c r="BD173" i="1" a="1"/>
  <c r="BD173" i="1"/>
  <c r="BE173" i="1"/>
  <c r="BF173" i="1"/>
  <c r="BR173" i="1"/>
  <c r="BS173" i="1"/>
  <c r="BT9" i="1"/>
  <c r="H177" i="1" a="1"/>
  <c r="H177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4" i="1"/>
  <c r="U175" i="1"/>
  <c r="U176" i="1"/>
  <c r="U177" i="1"/>
  <c r="U178" i="1"/>
  <c r="U179" i="1"/>
  <c r="U181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R183" i="16" s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85" i="16" s="1"/>
  <c r="N174" i="1" a="1"/>
  <c r="N174" i="1" s="1"/>
  <c r="L185" i="16" s="1"/>
  <c r="R174" i="1"/>
  <c r="R185" i="16" s="1"/>
  <c r="S174" i="1" a="1"/>
  <c r="S174" i="1" s="1"/>
  <c r="D185" i="16" s="1"/>
  <c r="T174" i="1" a="1"/>
  <c r="T174" i="1" s="1"/>
  <c r="E185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R187" i="16" s="1"/>
  <c r="S176" i="1" a="1"/>
  <c r="S176" i="1" s="1"/>
  <c r="D187" i="16" s="1"/>
  <c r="T176" i="1" a="1"/>
  <c r="T176" i="1" s="1"/>
  <c r="E187" i="16" s="1"/>
  <c r="AI176" i="1"/>
  <c r="BB176" i="1" s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R188" i="16" s="1"/>
  <c r="S177" i="1" a="1"/>
  <c r="S177" i="1" s="1"/>
  <c r="D188" i="16" s="1"/>
  <c r="T177" i="1" a="1"/>
  <c r="T177" i="1" s="1"/>
  <c r="E188" i="16" s="1"/>
  <c r="AI177" i="1"/>
  <c r="BB177" i="1" s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K191" i="16"/>
  <c r="L191" i="16"/>
  <c r="D191" i="16"/>
  <c r="E191" i="16"/>
  <c r="AI180" i="1"/>
  <c r="BB180" i="1" s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R192" i="16" s="1"/>
  <c r="S181" i="1" a="1"/>
  <c r="S181" i="1" s="1"/>
  <c r="D192" i="16" s="1"/>
  <c r="T181" i="1" a="1"/>
  <c r="T181" i="1" s="1"/>
  <c r="E192" i="16" s="1"/>
  <c r="AI181" i="1"/>
  <c r="BB181" i="1" s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K193" i="16"/>
  <c r="L193" i="16"/>
  <c r="D193" i="16"/>
  <c r="E193" i="16"/>
  <c r="AI182" i="1"/>
  <c r="BB182" i="1" s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3" i="1" l="1"/>
  <c r="BQ173" i="1"/>
  <c r="AJ171" i="1"/>
  <c r="AJ186" i="1"/>
  <c r="AJ181" i="1"/>
  <c r="AJ182" i="1"/>
  <c r="AJ184" i="1"/>
  <c r="AJ177" i="1"/>
  <c r="AJ180" i="1"/>
  <c r="AJ172" i="1"/>
  <c r="AJ152" i="1"/>
  <c r="AJ165" i="1"/>
  <c r="AJ176" i="1"/>
  <c r="BQ164" i="1"/>
  <c r="BQ163" i="1"/>
  <c r="AJ174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6" i="1" a="1"/>
  <c r="BD166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69" i="1" a="1"/>
  <c r="BD169" i="1" s="1"/>
  <c r="AN422" i="1"/>
  <c r="BD416" i="1" a="1"/>
  <c r="BD416" i="1" s="1"/>
  <c r="BD412" i="1" a="1"/>
  <c r="BD412" i="1" s="1"/>
  <c r="BD304" i="1" a="1"/>
  <c r="BD30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2" i="1" a="1"/>
  <c r="BD172" i="1" s="1"/>
  <c r="BD168" i="1" a="1"/>
  <c r="BD168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<sst xmlns="http://schemas.openxmlformats.org/spreadsheetml/2006/main" count="6220" uniqueCount="1662">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</sst>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1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0"/>
  <sheetViews>
    <sheetView tabSelected="1" zoomScaleNormal="100" workbookViewId="0">
      <pane xSplit="6" topLeftCell="Q182" activePane="topRight" state="frozen"/>
      <selection pane="topRight" activeCell="W189" sqref="W1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9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8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83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ref="A169:A232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283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83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IF(D171="","*",IFERROR(IF(ISODD(COUNT(AS171:AX174)),"ERRO",SUM((AT171-AS171),(AV171-AU171),(AX171-AW171))),"ERRO"))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83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83" t="str">
        <f t="shared" si="24"/>
        <v/>
      </c>
    </row>
    <row r="173" spans="1:72" ht="23.25">
      <c r="A173" s="198" t="str">
        <f>D173&amp;B173</f>
        <v>V4846070</v>
      </c>
      <c r="B173" s="199">
        <v>46070</v>
      </c>
      <c r="C173" s="7">
        <f>IF(BS_CONTROLE[[#This Row],[DATA]]="","",WEEKNUM(BS_CONTROLE[[#This Row],[DATA]]))</f>
        <v>8</v>
      </c>
      <c r="D173" s="45" t="s">
        <v>183</v>
      </c>
      <c r="E173" s="181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201" t="s">
        <v>1587</v>
      </c>
      <c r="W173" s="202" t="s">
        <v>1602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203" t="str">
        <f>IF(BS_CONTROLE[[#This Row],[Local - Partida]]=0, "-", BS_CONTROLE[[#This Row],[Local - Partida]])</f>
        <v>TAP</v>
      </c>
      <c r="AL173" s="203" t="str">
        <f>IF(BS_CONTROLE[[#This Row],[Local - Encerramento]]=0, "-", BS_CONTROLE[[#This Row],[Local - Encerramento]])</f>
        <v>TVI2</v>
      </c>
      <c r="AM173" s="203" t="str">
        <f>IF(BS_CONTROLE[[#This Row],[Entre - Estações]]=0, "-", BS_CONTROLE[[#This Row],[Entre - Estações]])</f>
        <v>TAP</v>
      </c>
      <c r="AN173" s="203" t="str">
        <f>IF(BS_CONTROLE[[#This Row],[SB]]=0, "-", BS_CONTROLE[[#This Row],[SB]])</f>
        <v>TAP1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24.84</v>
      </c>
      <c r="AQ173" s="173">
        <f>IF(BS_CONTROLE[[#This Row],[KM - Fim]]=0, "-", BS_CONTROLE[[#This Row],[KM - Fim]])</f>
        <v>226.29599999999999</v>
      </c>
      <c r="AR173" s="204"/>
      <c r="AS173" s="204"/>
      <c r="AT173" s="204"/>
      <c r="AU173" s="204"/>
      <c r="AV173" s="204"/>
      <c r="AW173" s="204"/>
      <c r="AX173" s="32"/>
      <c r="AY173" s="180">
        <f>IF(D173="","*",IFERROR(IF(ISODD(COUNT(AS173:AX175)),"ERRO",SUM((AT173-AS173),(AV173-AU173),(AX173-AW173))),"ERRO"))</f>
        <v>0</v>
      </c>
      <c r="AZ173" s="11"/>
      <c r="BA173" s="276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Ezequiel</v>
      </c>
      <c r="BG173" s="13"/>
      <c r="BH173" s="14"/>
      <c r="BI173" s="14"/>
      <c r="BJ173" s="205"/>
      <c r="BK173" s="14"/>
      <c r="BL173" s="13"/>
      <c r="BM173" s="12"/>
      <c r="BN173" s="12"/>
      <c r="BO173" s="130"/>
      <c r="BP173" s="14"/>
      <c r="BQ173" s="10" t="str">
        <f>IF(AND(BR173&lt;1,BS173&lt;1),"Produção e Intervalo",IF(BR173&lt;1,"Intervalo",IF(BS173&lt;1,"Produção","Aderente")))</f>
        <v>Produção e Intervalo</v>
      </c>
      <c r="BR173" s="15">
        <f>IF(OR(B173="",F173=""),"*",AY173/P173)</f>
        <v>0</v>
      </c>
      <c r="BS173" s="15">
        <f>IF(OR(B173="",F173=""),"*",BA173/Q173)</f>
        <v>0</v>
      </c>
      <c r="BT173" s="283"/>
    </row>
    <row r="174" spans="1:72" hidden="1">
      <c r="A174" s="44" t="str">
        <f t="shared" si="20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81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71" t="str">
        <f>IF(BS_CONTROLE[[#This Row],[Local - Partida]]=0, "-", BS_CONTROLE[[#This Row],[Local - Partida]])</f>
        <v>TMI</v>
      </c>
      <c r="AL174" s="171" t="str">
        <f>IF(BS_CONTROLE[[#This Row],[Local - Encerramento]]=0, "-", BS_CONTROLE[[#This Row],[Local - Encerramento]])</f>
        <v>TIN1</v>
      </c>
      <c r="AM174" s="171" t="str">
        <f>IF(BS_CONTROLE[[#This Row],[Entre - Estações]]=0, "-", BS_CONTROLE[[#This Row],[Entre - Estações]])</f>
        <v>TMI-TRP</v>
      </c>
      <c r="AN174" s="171" t="str">
        <f>IF(BS_CONTROLE[[#This Row],[SB]]=0, "-", BS_CONTROLE[[#This Row],[SB]])</f>
        <v>TMITRP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1</v>
      </c>
      <c r="AQ174" s="173">
        <f>IF(BS_CONTROLE[[#This Row],[KM - Fim]]=0, "-", BS_CONTROLE[[#This Row],[KM - Fim]])</f>
        <v>109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Herbert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Produção e Intervalo</v>
      </c>
      <c r="BR174" s="15">
        <f t="shared" si="22"/>
        <v>0</v>
      </c>
      <c r="BS174" s="15">
        <f t="shared" si="23"/>
        <v>0</v>
      </c>
      <c r="BT174" s="283" t="str">
        <f t="shared" si="24"/>
        <v/>
      </c>
    </row>
    <row r="175" spans="1:72" hidden="1">
      <c r="A175" s="44" t="str">
        <f t="shared" si="20"/>
        <v/>
      </c>
      <c r="B175" s="132"/>
      <c r="C175" s="7" t="str">
        <f>IF(BS_CONTROLE[[#This Row],[DATA]]="","",WEEKNUM(BS_CONTROLE[[#This Row],[DATA]]))</f>
        <v/>
      </c>
      <c r="D175" s="45"/>
      <c r="E175" s="181">
        <v>200</v>
      </c>
      <c r="F175" s="133"/>
      <c r="G175" s="8" t="str">
        <f>IF(D175="","*",VLOOKUP(F175,BS_ATIVIDADE[#All],3,FALSE))</f>
        <v>*</v>
      </c>
      <c r="H175" s="134"/>
      <c r="I175" s="134"/>
      <c r="J175" s="150"/>
      <c r="K175" s="150"/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4"/>
      <c r="P175" s="134"/>
      <c r="Q175" s="71"/>
      <c r="R175" s="9" t="str">
        <f>IFERROR(_xlfn.XLOOKUP(F175, BS_ATIVIDADE[ATIVIDADE],BS_ATIVIDADE[UNIDADE] ), "*")</f>
        <v>*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5" t="str">
        <f>IFERROR(_xlfn.XLOOKUP(J175, BASE_MAPA!$B$2:$B$420, BASE_MAPA!$G$2:$G$420), "ERRO")</f>
        <v>ERRO</v>
      </c>
      <c r="V175" s="142"/>
      <c r="W175" s="134"/>
      <c r="X175" s="151"/>
      <c r="Y175" s="129"/>
      <c r="Z175" s="129"/>
      <c r="AA175" s="71"/>
      <c r="AB175" s="59"/>
      <c r="AC175" s="59"/>
      <c r="AD175" s="134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1" t="str">
        <f>IF(BS_CONTROLE[[#This Row],[Local - Partida]]=0, "-", BS_CONTROLE[[#This Row],[Local - Partida]])</f>
        <v>-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-</v>
      </c>
      <c r="AN175" s="171" t="str">
        <f>IF(BS_CONTROLE[[#This Row],[SB]]=0, "-", BS_CONTROLE[[#This Row],[SB]])</f>
        <v>-</v>
      </c>
      <c r="AO175" s="172" t="str">
        <f>IF(BS_CONTROLE[[#This Row],[SUB]]=0, "-", BS_CONTROLE[[#This Row],[SUB]])</f>
        <v>-</v>
      </c>
      <c r="AP175" s="173" t="str">
        <f>IF(BS_CONTROLE[[#This Row],[KM - Inicio]]=0, "-", BS_CONTROLE[[#This Row],[KM - Inicio]])</f>
        <v>-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96" t="str">
        <f>IFERROR(_xlfn.XLOOKUP(AO175, BASE_MAPA!$B$2:$B$420, BASE_MAPA!$G$2:$G$420), "ERRO")</f>
        <v>ERRO</v>
      </c>
      <c r="BF175" s="174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283" t="str">
        <f t="shared" si="24"/>
        <v/>
      </c>
    </row>
    <row r="176" spans="1:72" hidden="1">
      <c r="A176" s="44" t="str">
        <f t="shared" si="20"/>
        <v>A8846070</v>
      </c>
      <c r="B176" s="132">
        <v>46070</v>
      </c>
      <c r="C176" s="7">
        <f>IF(BS_CONTROLE[[#This Row],[DATA]]="","",WEEKNUM(BS_CONTROLE[[#This Row],[DATA]]))</f>
        <v>8</v>
      </c>
      <c r="D176" s="45" t="s">
        <v>143</v>
      </c>
      <c r="E176" s="181">
        <v>201</v>
      </c>
      <c r="F176" s="133" t="s">
        <v>84</v>
      </c>
      <c r="G176" s="8" t="str">
        <f>IF(D176="","*",VLOOKUP(F176,BS_ATIVIDADE[#All],3,FALSE))</f>
        <v>OUTROS</v>
      </c>
      <c r="H176" s="134" t="s">
        <v>751</v>
      </c>
      <c r="I176" s="134" t="s">
        <v>738</v>
      </c>
      <c r="J176" s="150">
        <v>78</v>
      </c>
      <c r="K176" s="150">
        <v>251.05199999999999</v>
      </c>
      <c r="L176" s="71">
        <v>227.422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6" s="134">
        <v>0.375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1603</v>
      </c>
      <c r="W176" s="134" t="s">
        <v>1557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6261</v>
      </c>
      <c r="AF176" s="71"/>
      <c r="AG176" s="71"/>
      <c r="AH176" s="42"/>
      <c r="AI176" s="119" t="str">
        <f>IF(BS_CONTROLE[[#This Row],[Atividade]]=0, "-", BS_CONTROLE[[#This Row],[Atividade]])</f>
        <v>INSPEÇÃO AUTO DE LINHA</v>
      </c>
      <c r="AJ176" s="8" t="str">
        <f>IF(D176="","*",VLOOKUP(AI176,BS_ATIVIDADE[#Data],3,FALSE))</f>
        <v>OUTROS</v>
      </c>
      <c r="AK176" s="171" t="str">
        <f>IF(BS_CONTROLE[[#This Row],[Local - Partida]]=0, "-", BS_CONTROLE[[#This Row],[Local - Partida]])</f>
        <v>ZDK</v>
      </c>
      <c r="AL176" s="171" t="str">
        <f>IF(BS_CONTROLE[[#This Row],[Local - Encerramento]]=0, "-", BS_CONTROLE[[#This Row],[Local - Encerramento]])</f>
        <v>ZTR</v>
      </c>
      <c r="AM176" s="171" t="str">
        <f>IF(BS_CONTROLE[[#This Row],[Entre - Estações]]=0, "-", BS_CONTROLE[[#This Row],[Entre - Estações]])</f>
        <v>ZDK</v>
      </c>
      <c r="AN176" s="171" t="str">
        <f>IF(BS_CONTROLE[[#This Row],[SB]]=0, "-", BS_CONTROLE[[#This Row],[SB]])</f>
        <v>ZDK1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251.05199999999999</v>
      </c>
      <c r="AQ176" s="173">
        <f>IF(BS_CONTROLE[[#This Row],[KM - Fim]]=0, "-", BS_CONTROLE[[#This Row],[KM - Fim]])</f>
        <v>227.422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Josimar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83" t="str">
        <f t="shared" si="24"/>
        <v/>
      </c>
    </row>
    <row r="177" spans="1:72" hidden="1">
      <c r="A177" s="44" t="str">
        <f t="shared" si="20"/>
        <v>E1846070</v>
      </c>
      <c r="B177" s="132">
        <v>46070</v>
      </c>
      <c r="C177" s="7">
        <f>IF(BS_CONTROLE[[#This Row],[DATA]]="","",WEEKNUM(BS_CONTROLE[[#This Row],[DATA]]))</f>
        <v>8</v>
      </c>
      <c r="D177" s="45" t="s">
        <v>1604</v>
      </c>
      <c r="E177" s="181">
        <v>202</v>
      </c>
      <c r="F177" s="133" t="s">
        <v>13</v>
      </c>
      <c r="G177" s="8" t="str">
        <f>IF(D177="","*",VLOOKUP(F177,BS_ATIVIDADE[#All],3,FALSE))</f>
        <v>CAMINHÂO - SOLDA</v>
      </c>
      <c r="H177" s="148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7" s="134" t="s">
        <v>11</v>
      </c>
      <c r="J177" s="150">
        <v>78</v>
      </c>
      <c r="K177" s="150">
        <v>176</v>
      </c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4">
        <v>0.35416666666666669</v>
      </c>
      <c r="P177" s="134">
        <v>0.125</v>
      </c>
      <c r="Q177" s="71">
        <v>2</v>
      </c>
      <c r="R177" s="9" t="str">
        <f>IFERROR(_xlfn.XLOOKUP(F177, BS_ATIVIDADE[ATIVIDADE],BS_ATIVIDADE[UNIDADE] ), "*")</f>
        <v>Nº DE SOLDA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1605</v>
      </c>
      <c r="W177" s="134" t="s">
        <v>1606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1" t="str">
        <f>IF(BS_CONTROLE[[#This Row],[Local - Partida]]=0, "-", BS_CONTROLE[[#This Row],[Local - Partida]])</f>
        <v>ZIQZQY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ZIQ-ZQY</v>
      </c>
      <c r="AN177" s="171" t="str">
        <f>IF(BS_CONTROLE[[#This Row],[SB]]=0, "-", BS_CONTROLE[[#This Row],[SB]])</f>
        <v>ZIQZQY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176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Higor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283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203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83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204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83" t="str">
        <f t="shared" si="24"/>
        <v/>
      </c>
    </row>
    <row r="180" spans="1:72" hidden="1">
      <c r="A180" s="44" t="str">
        <f t="shared" si="20"/>
        <v>V8646071</v>
      </c>
      <c r="B180" s="132">
        <v>46071</v>
      </c>
      <c r="C180" s="7">
        <f>IF(BS_CONTROLE[[#This Row],[DATA]]="","",WEEKNUM(BS_CONTROLE[[#This Row],[DATA]]))</f>
        <v>8</v>
      </c>
      <c r="D180" s="45" t="s">
        <v>217</v>
      </c>
      <c r="E180" s="181">
        <v>174</v>
      </c>
      <c r="F180" s="133" t="s">
        <v>116</v>
      </c>
      <c r="G180" s="8" t="s">
        <v>116</v>
      </c>
      <c r="H180" s="134" t="s">
        <v>617</v>
      </c>
      <c r="I180" s="134" t="s">
        <v>1574</v>
      </c>
      <c r="J180" s="150">
        <v>98</v>
      </c>
      <c r="K180" s="150">
        <v>659.976</v>
      </c>
      <c r="L180" s="71">
        <v>662.91099999999994</v>
      </c>
      <c r="M180" s="148" t="s">
        <v>632</v>
      </c>
      <c r="N180" s="148" t="s">
        <v>633</v>
      </c>
      <c r="O180" s="134">
        <v>0.4375</v>
      </c>
      <c r="P180" s="134">
        <v>0.125</v>
      </c>
      <c r="Q180" s="71">
        <v>1680</v>
      </c>
      <c r="R180" s="9" t="s">
        <v>37</v>
      </c>
      <c r="S180" s="176" t="s">
        <v>370</v>
      </c>
      <c r="T180" s="176" t="s">
        <v>578</v>
      </c>
      <c r="U180" s="195" t="s">
        <v>577</v>
      </c>
      <c r="V180" s="142" t="s">
        <v>1274</v>
      </c>
      <c r="W180" s="134" t="s">
        <v>1275</v>
      </c>
      <c r="X180" s="151" t="s">
        <v>1000</v>
      </c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1" t="str">
        <f>IF(BS_CONTROLE[[#This Row],[Local - Partida]]=0, "-", BS_CONTROLE[[#This Row],[Local - Partida]])</f>
        <v>TIQ</v>
      </c>
      <c r="AL180" s="171" t="str">
        <f>IF(BS_CONTROLE[[#This Row],[Local - Encerramento]]=0, "-", BS_CONTROLE[[#This Row],[Local - Encerramento]])</f>
        <v xml:space="preserve">TIQ </v>
      </c>
      <c r="AM180" s="171" t="str">
        <f>IF(BS_CONTROLE[[#This Row],[Entre - Estações]]=0, "-", BS_CONTROLE[[#This Row],[Entre - Estações]])</f>
        <v>TBS</v>
      </c>
      <c r="AN180" s="171" t="str">
        <f>IF(BS_CONTROLE[[#This Row],[SB]]=0, "-", BS_CONTROLE[[#This Row],[SB]])</f>
        <v>TBS1</v>
      </c>
      <c r="AO180" s="172">
        <f>IF(BS_CONTROLE[[#This Row],[SUB]]=0, "-", BS_CONTROLE[[#This Row],[SUB]])</f>
        <v>98</v>
      </c>
      <c r="AP180" s="173">
        <f>IF(BS_CONTROLE[[#This Row],[KM - Inicio]]=0, "-", BS_CONTROLE[[#This Row],[KM - Inicio]])</f>
        <v>659.976</v>
      </c>
      <c r="AQ180" s="173">
        <f>IF(BS_CONTROLE[[#This Row],[KM - Fim]]=0, "-", BS_CONTROLE[[#This Row],[KM - Fim]])</f>
        <v>662.91099999999994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196" t="str">
        <f>IFERROR(_xlfn.XLOOKUP(AO180, BASE_MAPA!$B$2:$B$420, BASE_MAPA!$G$2:$G$420), "ERRO")</f>
        <v>ALTO ARAGUAIA - RONDONOPOLIS</v>
      </c>
      <c r="BF180" s="174" t="str">
        <f>IF(BS_CONTROLE[[#This Row],[Responsavel pelo boletim]]=0, "-", BS_CONTROLE[[#This Row],[Responsavel pelo boletim]])</f>
        <v>Antonioni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Produção e Intervalo</v>
      </c>
      <c r="BR180" s="15">
        <f t="shared" si="22"/>
        <v>0</v>
      </c>
      <c r="BS180" s="15">
        <f t="shared" si="23"/>
        <v>0</v>
      </c>
      <c r="BT180" s="283" t="str">
        <f t="shared" si="24"/>
        <v/>
      </c>
    </row>
    <row r="181" spans="1:72" hidden="1">
      <c r="A181" s="44" t="str">
        <f t="shared" si="20"/>
        <v>BRUNO (TF-525)46071</v>
      </c>
      <c r="B181" s="132">
        <v>46071</v>
      </c>
      <c r="C181" s="7">
        <f>IF(BS_CONTROLE[[#This Row],[DATA]]="","",WEEKNUM(BS_CONTROLE[[#This Row],[DATA]]))</f>
        <v>8</v>
      </c>
      <c r="D181" s="45" t="s">
        <v>278</v>
      </c>
      <c r="E181" s="181">
        <v>206</v>
      </c>
      <c r="F181" s="133" t="s">
        <v>193</v>
      </c>
      <c r="G181" s="8" t="str">
        <f>IF(D181="","*",VLOOKUP(F181,BS_ATIVIDADE[#All],3,FALSE))</f>
        <v>SOLDA</v>
      </c>
      <c r="H181" s="134" t="s">
        <v>597</v>
      </c>
      <c r="I181" s="134" t="s">
        <v>11</v>
      </c>
      <c r="J181" s="150">
        <v>98</v>
      </c>
      <c r="K181" s="150">
        <v>563.09</v>
      </c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1" s="134">
        <v>0.375</v>
      </c>
      <c r="P181" s="134">
        <v>6.25E-2</v>
      </c>
      <c r="Q181" s="71">
        <v>2</v>
      </c>
      <c r="R181" s="9" t="str">
        <f>IFERROR(_xlfn.XLOOKUP(F181, BS_ATIVIDADE[ATIVIDADE],BS_ATIVIDADE[UNIDADE] ), "*")</f>
        <v>Nº DE SOLDA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1" s="195" t="str">
        <f>IFERROR(_xlfn.XLOOKUP(J181, BASE_MAPA!$B$2:$B$420, BASE_MAPA!$G$2:$G$420), "ERRO")</f>
        <v>ALTO ARAGUAIA - RONDONOPOLIS</v>
      </c>
      <c r="V181" s="142" t="s">
        <v>1317</v>
      </c>
      <c r="W181" s="134" t="s">
        <v>1318</v>
      </c>
      <c r="X181" s="151" t="s">
        <v>1005</v>
      </c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1" t="str">
        <f>IF(BS_CONTROLE[[#This Row],[Local - Partida]]=0, "-", BS_CONTROLE[[#This Row],[Local - Partida]])</f>
        <v>TEP1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TEP</v>
      </c>
      <c r="AN181" s="171" t="str">
        <f>IF(BS_CONTROLE[[#This Row],[SB]]=0, "-", BS_CONTROLE[[#This Row],[SB]])</f>
        <v>TEP1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563.09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Bruno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83" t="str">
        <f t="shared" si="24"/>
        <v/>
      </c>
    </row>
    <row r="182" spans="1:72" hidden="1">
      <c r="A182" s="44" t="str">
        <f t="shared" si="20"/>
        <v>W7046071</v>
      </c>
      <c r="B182" s="132">
        <v>46071</v>
      </c>
      <c r="C182" s="7">
        <f>IF(BS_CONTROLE[[#This Row],[DATA]]="","",WEEKNUM(BS_CONTROLE[[#This Row],[DATA]]))</f>
        <v>8</v>
      </c>
      <c r="D182" s="45" t="s">
        <v>249</v>
      </c>
      <c r="E182" s="181">
        <v>207</v>
      </c>
      <c r="F182" s="133" t="s">
        <v>186</v>
      </c>
      <c r="G182" s="8" t="str">
        <f>IF(D182="","*",VLOOKUP(F182,BS_ATIVIDADE[#All],3,FALSE))</f>
        <v>PEDRA</v>
      </c>
      <c r="H182" s="134" t="s">
        <v>562</v>
      </c>
      <c r="I182" s="134" t="s">
        <v>11</v>
      </c>
      <c r="J182" s="150">
        <v>74</v>
      </c>
      <c r="K182" s="150">
        <v>472.2</v>
      </c>
      <c r="L182" s="71">
        <v>465.8</v>
      </c>
      <c r="M182" s="148" t="s">
        <v>558</v>
      </c>
      <c r="N182" s="148" t="s">
        <v>562</v>
      </c>
      <c r="O182" s="134">
        <v>0.41666666666666669</v>
      </c>
      <c r="P182" s="134">
        <v>0.125</v>
      </c>
      <c r="Q182" s="71">
        <v>20</v>
      </c>
      <c r="R182" s="9" t="s">
        <v>62</v>
      </c>
      <c r="S182" s="176" t="s">
        <v>370</v>
      </c>
      <c r="T182" s="176" t="s">
        <v>480</v>
      </c>
      <c r="U182" s="195" t="s">
        <v>373</v>
      </c>
      <c r="V182" s="142" t="s">
        <v>1565</v>
      </c>
      <c r="W182" s="134" t="s">
        <v>1600</v>
      </c>
      <c r="X182" s="151" t="s">
        <v>1000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1" t="str">
        <f>IF(BS_CONTROLE[[#This Row],[Local - Partida]]=0, "-", BS_CONTROLE[[#This Row],[Local - Partida]])</f>
        <v>464TBR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TVL-TBR</v>
      </c>
      <c r="AN182" s="171" t="str">
        <f>IF(BS_CONTROLE[[#This Row],[SB]]=0, "-", BS_CONTROLE[[#This Row],[SB]])</f>
        <v>464TBR</v>
      </c>
      <c r="AO182" s="172">
        <f>IF(BS_CONTROLE[[#This Row],[SUB]]=0, "-", BS_CONTROLE[[#This Row],[SUB]])</f>
        <v>74</v>
      </c>
      <c r="AP182" s="173">
        <f>IF(BS_CONTROLE[[#This Row],[KM - Inicio]]=0, "-", BS_CONTROLE[[#This Row],[KM - Inicio]])</f>
        <v>472.2</v>
      </c>
      <c r="AQ182" s="173">
        <f>IF(BS_CONTROLE[[#This Row],[KM - Fim]]=0, "-", BS_CONTROLE[[#This Row],[KM - Fim]])</f>
        <v>465.8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196" t="str">
        <f>IFERROR(_xlfn.XLOOKUP(AO182, BASE_MAPA!$B$2:$B$420, BASE_MAPA!$G$2:$G$420), "ERRO")</f>
        <v>MARCO INICIAL - ALTO ARAGUAIA</v>
      </c>
      <c r="BF182" s="174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Produção e Intervalo</v>
      </c>
      <c r="BR182" s="15">
        <f t="shared" si="22"/>
        <v>0</v>
      </c>
      <c r="BS182" s="15">
        <f t="shared" si="23"/>
        <v>0</v>
      </c>
      <c r="BT182" s="283" t="str">
        <f t="shared" si="24"/>
        <v/>
      </c>
    </row>
    <row r="183" spans="1:72" hidden="1">
      <c r="A183" s="44" t="str">
        <f t="shared" si="20"/>
        <v>ELSON (TF-526)46071</v>
      </c>
      <c r="B183" s="132">
        <v>46071</v>
      </c>
      <c r="C183" s="7">
        <f>IF(BS_CONTROLE[[#This Row],[DATA]]="","",WEEKNUM(BS_CONTROLE[[#This Row],[DATA]]))</f>
        <v>8</v>
      </c>
      <c r="D183" s="45" t="s">
        <v>303</v>
      </c>
      <c r="E183" s="181">
        <v>208</v>
      </c>
      <c r="F183" s="133" t="s">
        <v>193</v>
      </c>
      <c r="G183" s="8" t="str">
        <f>IF(D183="","*",VLOOKUP(F183,BS_ATIVIDADE[#All],3,FALSE))</f>
        <v>SOLDA</v>
      </c>
      <c r="H183" s="134" t="s">
        <v>553</v>
      </c>
      <c r="I183" s="134" t="s">
        <v>11</v>
      </c>
      <c r="J183" s="150">
        <v>74</v>
      </c>
      <c r="K183" s="150">
        <v>430.26799999999997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3" s="134">
        <v>0.41666666666666669</v>
      </c>
      <c r="P183" s="134">
        <v>8.3333333333333329E-2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3" s="195" t="str">
        <f>IFERROR(_xlfn.XLOOKUP(J183, BASE_MAPA!$B$2:$B$420, BASE_MAPA!$G$2:$G$420), "ERRO")</f>
        <v>MARCO INICIAL - ALTO ARAGUAIA</v>
      </c>
      <c r="V183" s="142" t="s">
        <v>1290</v>
      </c>
      <c r="W183" s="134" t="s">
        <v>1318</v>
      </c>
      <c r="X183" s="151" t="s">
        <v>1000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TPC440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TPC-TVL</v>
      </c>
      <c r="AN183" s="171" t="str">
        <f>IF(BS_CONTROLE[[#This Row],[SB]]=0, "-", BS_CONTROLE[[#This Row],[SB]])</f>
        <v>TPC440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430.26799999999997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Elson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Produção e Intervalo</v>
      </c>
      <c r="BR183" s="15">
        <f t="shared" si="22"/>
        <v>0</v>
      </c>
      <c r="BS183" s="15">
        <f t="shared" si="23"/>
        <v>0</v>
      </c>
      <c r="BT183" s="283" t="str">
        <f t="shared" si="24"/>
        <v/>
      </c>
    </row>
    <row r="184" spans="1:72" hidden="1">
      <c r="A184" s="44" t="str">
        <f t="shared" si="20"/>
        <v>A6046071</v>
      </c>
      <c r="B184" s="132">
        <v>46071</v>
      </c>
      <c r="C184" s="7">
        <f>IF(BS_CONTROLE[[#This Row],[DATA]]="","",WEEKNUM(BS_CONTROLE[[#This Row],[DATA]]))</f>
        <v>8</v>
      </c>
      <c r="D184" s="45" t="s">
        <v>106</v>
      </c>
      <c r="E184" s="181">
        <v>209</v>
      </c>
      <c r="F184" s="133" t="s">
        <v>32</v>
      </c>
      <c r="G184" s="8" t="str">
        <f>IF(D184="","*",VLOOKUP(F184,BS_ATIVIDADE[#All],3,FALSE))</f>
        <v>DETECÇÃO</v>
      </c>
      <c r="H184" s="134" t="s">
        <v>473</v>
      </c>
      <c r="I184" s="134" t="s">
        <v>572</v>
      </c>
      <c r="J184" s="150">
        <v>74</v>
      </c>
      <c r="K184" s="150">
        <v>291</v>
      </c>
      <c r="L184" s="71">
        <v>502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4" s="134">
        <v>0.33333333333333331</v>
      </c>
      <c r="P184" s="134">
        <v>4.1666666666666664E-2</v>
      </c>
      <c r="Q184" s="71">
        <v>200</v>
      </c>
      <c r="R184" s="9" t="str">
        <f>IFERROR(_xlfn.XLOOKUP(F184, BS_ATIVIDADE[ATIVIDADE],BS_ATIVIDADE[UNIDADE] ), "*")</f>
        <v>KM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1298</v>
      </c>
      <c r="W184" s="134" t="s">
        <v>1367</v>
      </c>
      <c r="X184" s="151" t="s">
        <v>1005</v>
      </c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DETECÇÃO - RONDA 7 DIAS</v>
      </c>
      <c r="AJ184" s="8" t="str">
        <f>IF(D184="","*",VLOOKUP(AI184,BS_ATIVIDADE[#Data],3,FALSE))</f>
        <v>DETECÇÃO</v>
      </c>
      <c r="AK184" s="171" t="str">
        <f>IF(BS_CONTROLE[[#This Row],[Local - Partida]]=0, "-", BS_CONTROLE[[#This Row],[Local - Partida]])</f>
        <v>TCS</v>
      </c>
      <c r="AL184" s="171" t="str">
        <f>IF(BS_CONTROLE[[#This Row],[Local - Encerramento]]=0, "-", BS_CONTROLE[[#This Row],[Local - Encerramento]])</f>
        <v>TGR</v>
      </c>
      <c r="AM184" s="171" t="str">
        <f>IF(BS_CONTROLE[[#This Row],[Entre - Estações]]=0, "-", BS_CONTROLE[[#This Row],[Entre - Estações]])</f>
        <v>TCS-TRC</v>
      </c>
      <c r="AN184" s="171" t="str">
        <f>IF(BS_CONTROLE[[#This Row],[SB]]=0, "-", BS_CONTROLE[[#This Row],[SB]])</f>
        <v>291TRC1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291</v>
      </c>
      <c r="AQ184" s="173">
        <f>IF(BS_CONTROLE[[#This Row],[KM - Fim]]=0, "-", BS_CONTROLE[[#This Row],[KM - Fim]])</f>
        <v>502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KM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Herbert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Produção e Intervalo</v>
      </c>
      <c r="BR184" s="15">
        <f t="shared" si="22"/>
        <v>0</v>
      </c>
      <c r="BS184" s="15">
        <f t="shared" si="23"/>
        <v>0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210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81">
        <v>211</v>
      </c>
      <c r="F186" s="133" t="s">
        <v>148</v>
      </c>
      <c r="G186" s="8" t="str">
        <f>IF(D186="","*",VLOOKUP(F186,BS_ATIVIDADE[#All],3,FALSE))</f>
        <v>MODERNIZAÇÃO</v>
      </c>
      <c r="H186" s="134" t="s">
        <v>473</v>
      </c>
      <c r="I186" s="134" t="s">
        <v>1490</v>
      </c>
      <c r="J186" s="150">
        <v>74</v>
      </c>
      <c r="K186" s="150">
        <v>243</v>
      </c>
      <c r="L186" s="71">
        <v>244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6" s="134">
        <v>0.35416666666666669</v>
      </c>
      <c r="P186" s="134">
        <v>8.3333333333333329E-2</v>
      </c>
      <c r="Q186" s="71">
        <v>500</v>
      </c>
      <c r="R186" s="9" t="str">
        <f>IFERROR(_xlfn.XLOOKUP(F186, BS_ATIVIDADE[ATIVIDADE],BS_ATIVIDADE[UNIDADE] ), "*")</f>
        <v>Nº DE DORMENTES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5" t="str">
        <f>IFERROR(_xlfn.XLOOKUP(J186, BASE_MAPA!$B$2:$B$420, BASE_MAPA!$G$2:$G$420), "ERRO")</f>
        <v>MARCO INICIAL - ALTO ARAGUAIA</v>
      </c>
      <c r="V186" s="142" t="s">
        <v>1361</v>
      </c>
      <c r="W186" s="134" t="s">
        <v>1607</v>
      </c>
      <c r="X186" s="151" t="s">
        <v>1005</v>
      </c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MODERNIZAÇÃO - RECOLHIMENTO DE DORMENTE</v>
      </c>
      <c r="AJ186" s="8" t="str">
        <f>IF(D186="","*",VLOOKUP(AI186,BS_ATIVIDADE[#Data],3,FALSE))</f>
        <v>MODERNIZAÇÃO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 xml:space="preserve">TCS2 </v>
      </c>
      <c r="AM186" s="171" t="str">
        <f>IF(BS_CONTROLE[[#This Row],[Entre - Estações]]=0, "-", BS_CONTROLE[[#This Row],[Entre - Estações]])</f>
        <v>TVI-TJA</v>
      </c>
      <c r="AN186" s="171">
        <f>IF(BS_CONTROLE[[#This Row],[SB]]=0, "-", BS_CONTROLE[[#This Row],[SB]])</f>
        <v>239251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243</v>
      </c>
      <c r="AQ186" s="173">
        <f>IF(BS_CONTROLE[[#This Row],[KM - Fim]]=0, "-", BS_CONTROLE[[#This Row],[KM - Fim]])</f>
        <v>244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DORMENTES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Augusto/ Efraim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Produção e Intervalo</v>
      </c>
      <c r="BR186" s="15">
        <f t="shared" si="22"/>
        <v>0</v>
      </c>
      <c r="BS186" s="15">
        <f t="shared" si="23"/>
        <v>0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212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>MARCOS (TF-520)46071</v>
      </c>
      <c r="B188" s="132">
        <v>46071</v>
      </c>
      <c r="C188" s="7">
        <f>IF(BS_CONTROLE[[#This Row],[DATA]]="","",WEEKNUM(BS_CONTROLE[[#This Row],[DATA]]))</f>
        <v>8</v>
      </c>
      <c r="D188" s="45" t="s">
        <v>334</v>
      </c>
      <c r="E188" s="181">
        <v>213</v>
      </c>
      <c r="F188" s="133" t="s">
        <v>193</v>
      </c>
      <c r="G188" s="8" t="str">
        <f>IF(D188="","*",VLOOKUP(F188,BS_ATIVIDADE[#All],3,FALSE))</f>
        <v>SOLDA</v>
      </c>
      <c r="H188" s="134" t="s">
        <v>400</v>
      </c>
      <c r="I188" s="134" t="s">
        <v>11</v>
      </c>
      <c r="J188" s="150">
        <v>74</v>
      </c>
      <c r="K188" s="150">
        <v>54.53</v>
      </c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8" s="134">
        <v>0.375</v>
      </c>
      <c r="P188" s="134">
        <v>8.3333333333333329E-2</v>
      </c>
      <c r="Q188" s="71">
        <v>2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1328</v>
      </c>
      <c r="W188" s="134" t="s">
        <v>1318</v>
      </c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PDM - SOLDA</v>
      </c>
      <c r="AJ188" s="8" t="str">
        <f>IF(D188="","*",VLOOKUP(AI188,BS_ATIVIDADE[#Data],3,FALSE))</f>
        <v>SOLDA</v>
      </c>
      <c r="AK188" s="171" t="str">
        <f>IF(BS_CONTROLE[[#This Row],[Local - Partida]]=0, "-", BS_CONTROLE[[#This Row],[Local - Partida]])</f>
        <v>K52TQI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TLG-TQI</v>
      </c>
      <c r="AN188" s="171" t="str">
        <f>IF(BS_CONTROLE[[#This Row],[SB]]=0, "-", BS_CONTROLE[[#This Row],[SB]])</f>
        <v>K52TQI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54.53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Marcos Euzebio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Produção e Intervalo</v>
      </c>
      <c r="BR188" s="15">
        <f t="shared" si="22"/>
        <v>0</v>
      </c>
      <c r="BS188" s="15">
        <f t="shared" si="23"/>
        <v>0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214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215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216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217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218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219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220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221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222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223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224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225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226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227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228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229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230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231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232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233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234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235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236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237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238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239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240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241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242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243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244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245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246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247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248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249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250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251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252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253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254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255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256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257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ref="A233:A296" si="25">D233&amp;B233</f>
        <v/>
      </c>
      <c r="B233" s="132"/>
      <c r="C233" s="7" t="str">
        <f>IF(BS_CONTROLE[[#This Row],[DATA]]="","",WEEKNUM(BS_CONTROLE[[#This Row],[DATA]]))</f>
        <v/>
      </c>
      <c r="D233" s="45"/>
      <c r="E233" s="181">
        <v>258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283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259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83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260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83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261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262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263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264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265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266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269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270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271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272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273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274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275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276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277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278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279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280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281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282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283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284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285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286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287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288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289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290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291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292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293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294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295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296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297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298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299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300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301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302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303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304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305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306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307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308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309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310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311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312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313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314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315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316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317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318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319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320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321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ref="A297:A360" si="30">D297&amp;B297</f>
        <v/>
      </c>
      <c r="B297" s="132"/>
      <c r="C297" s="7" t="str">
        <f>IF(BS_CONTROLE[[#This Row],[DATA]]="","",WEEKNUM(BS_CONTROLE[[#This Row],[DATA]]))</f>
        <v/>
      </c>
      <c r="D297" s="45"/>
      <c r="E297" s="181">
        <v>322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283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83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83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326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328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330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332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333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335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336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337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338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339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340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341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342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343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344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345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346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347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348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349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350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351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352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353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354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355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356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357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358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359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360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361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362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363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364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365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366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367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368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369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370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371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372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373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374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375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376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377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378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379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380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381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382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383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384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385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ref="A361:A424" si="35">D361&amp;B361</f>
        <v/>
      </c>
      <c r="B361" s="132"/>
      <c r="C361" s="7" t="str">
        <f>IF(BS_CONTROLE[[#This Row],[DATA]]="","",WEEKNUM(BS_CONTROLE[[#This Row],[DATA]]))</f>
        <v/>
      </c>
      <c r="D361" s="45"/>
      <c r="E361" s="181">
        <v>386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283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387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83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388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83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389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390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391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392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393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394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395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396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397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398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399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400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401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402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403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404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405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406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407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408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409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410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411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412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413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414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415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416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417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418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419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420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421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422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423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424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425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426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427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428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429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430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431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432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433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434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435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436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437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438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439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440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441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442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443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444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445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446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447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448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449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ref="A425:A488" si="40">D425&amp;B425</f>
        <v/>
      </c>
      <c r="B425" s="132"/>
      <c r="C425" s="7" t="str">
        <f>IF(BS_CONTROLE[[#This Row],[DATA]]="","",WEEKNUM(BS_CONTROLE[[#This Row],[DATA]]))</f>
        <v/>
      </c>
      <c r="D425" s="45"/>
      <c r="E425" s="181">
        <v>450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283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451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83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452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83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453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454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455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456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457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458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459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460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461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462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463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464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465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466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467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468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469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470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471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472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473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474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475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476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477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478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479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480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481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482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483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484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485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486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487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488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489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490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491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492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493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494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495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496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497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498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499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500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501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502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503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504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505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506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507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508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509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510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511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512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513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ref="A489:A552" si="45">D489&amp;B489</f>
        <v/>
      </c>
      <c r="B489" s="132"/>
      <c r="C489" s="7" t="str">
        <f>IF(BS_CONTROLE[[#This Row],[DATA]]="","",WEEKNUM(BS_CONTROLE[[#This Row],[DATA]]))</f>
        <v/>
      </c>
      <c r="D489" s="45"/>
      <c r="E489" s="181">
        <v>514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283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515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83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516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83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517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518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519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520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521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522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523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524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525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526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527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528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529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530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531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532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533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534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535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536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537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538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539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540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541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542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543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544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545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546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547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548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549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550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551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552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553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554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555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556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557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558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559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560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561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562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563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564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565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566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567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568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569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570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571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572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573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574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575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576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577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ref="A553:A616" si="50">D553&amp;B553</f>
        <v/>
      </c>
      <c r="B553" s="132"/>
      <c r="C553" s="7" t="str">
        <f>IF(BS_CONTROLE[[#This Row],[DATA]]="","",WEEKNUM(BS_CONTROLE[[#This Row],[DATA]]))</f>
        <v/>
      </c>
      <c r="D553" s="45"/>
      <c r="E553" s="181">
        <v>578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283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579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83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580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83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581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582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583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584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585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586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587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588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589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590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591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592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593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594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595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596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597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598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599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600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601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602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603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604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605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606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607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608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609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610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611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612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613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614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615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616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617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618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619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620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621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622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623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624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625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626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627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628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629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630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631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632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633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634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635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636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637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638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639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640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641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ref="A617:A680" si="55">D617&amp;B617</f>
        <v/>
      </c>
      <c r="B617" s="132"/>
      <c r="C617" s="7" t="str">
        <f>IF(BS_CONTROLE[[#This Row],[DATA]]="","",WEEKNUM(BS_CONTROLE[[#This Row],[DATA]]))</f>
        <v/>
      </c>
      <c r="D617" s="45"/>
      <c r="E617" s="181">
        <v>642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283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643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83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644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83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645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646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647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648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649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650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651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652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653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654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655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656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657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658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659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660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661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662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663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664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665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666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667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668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669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670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671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672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673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674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675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676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677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678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679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680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681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682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683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684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685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686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687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688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689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690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691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692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693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694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695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696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697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698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699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700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701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702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703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704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705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ref="A681:A744" si="60">D681&amp;B681</f>
        <v/>
      </c>
      <c r="B681" s="132"/>
      <c r="C681" s="7" t="str">
        <f>IF(BS_CONTROLE[[#This Row],[DATA]]="","",WEEKNUM(BS_CONTROLE[[#This Row],[DATA]]))</f>
        <v/>
      </c>
      <c r="D681" s="45"/>
      <c r="E681" s="181">
        <v>706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283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707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83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708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83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709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710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711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712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713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714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715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716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717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718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719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720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721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722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723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724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725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726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727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728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729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730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731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732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733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734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735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736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737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738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739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740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741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742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743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744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745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746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747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748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749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750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751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752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753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754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755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756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757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758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759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760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761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762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763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764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765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766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767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768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769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ref="A745:A770" si="65">D745&amp;B745</f>
        <v/>
      </c>
      <c r="B745" s="132"/>
      <c r="C745" s="7" t="str">
        <f>IF(BS_CONTROLE[[#This Row],[DATA]]="","",WEEKNUM(BS_CONTROLE[[#This Row],[DATA]]))</f>
        <v/>
      </c>
      <c r="D745" s="45"/>
      <c r="E745" s="181">
        <v>770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283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771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83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772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83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773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774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775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776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777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778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779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780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781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782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783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784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785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786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787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788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789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790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791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792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793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794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795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AE172:AF173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1608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1609</v>
      </c>
      <c r="E3" s="182" t="s">
        <v>1610</v>
      </c>
      <c r="F3" s="182" t="s">
        <v>1611</v>
      </c>
      <c r="G3" s="182" t="s">
        <v>1612</v>
      </c>
      <c r="H3" s="182" t="s">
        <v>1613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1615</v>
      </c>
      <c r="D12" s="183">
        <v>9049</v>
      </c>
      <c r="E12" s="184">
        <v>46044</v>
      </c>
      <c r="F12" s="186" t="s">
        <v>1616</v>
      </c>
      <c r="G12" s="183" t="s">
        <v>1617</v>
      </c>
      <c r="H12" s="183"/>
    </row>
    <row r="13" spans="3:8">
      <c r="C13" s="183" t="s">
        <v>1615</v>
      </c>
      <c r="D13" s="183">
        <v>9044</v>
      </c>
      <c r="E13" s="184">
        <v>46044</v>
      </c>
      <c r="F13" s="186" t="s">
        <v>1618</v>
      </c>
      <c r="G13" s="183" t="s">
        <v>1619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1621</v>
      </c>
      <c r="C2" s="83" t="s">
        <v>1197</v>
      </c>
      <c r="D2" s="83" t="s">
        <v>1199</v>
      </c>
      <c r="E2" s="83" t="s">
        <v>1622</v>
      </c>
      <c r="F2" s="83" t="s">
        <v>1623</v>
      </c>
      <c r="G2" s="83" t="s">
        <v>1624</v>
      </c>
      <c r="H2" s="83" t="s">
        <v>1625</v>
      </c>
      <c r="I2" s="83" t="s">
        <v>1626</v>
      </c>
      <c r="J2" s="83" t="s">
        <v>1627</v>
      </c>
      <c r="K2" s="109" t="s">
        <v>1628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*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>
        <f>IF(FN_MC!B176="","*",FN_MC!B176)</f>
        <v>46070</v>
      </c>
      <c r="D184" s="101" t="str">
        <f>IF(FN_MC!D176="","*",FN_MC!D176)</f>
        <v>A88</v>
      </c>
      <c r="E184" s="101" t="str">
        <f>IF(FN_MC!H176="","*",FN_MC!H176)</f>
        <v>ZDK</v>
      </c>
      <c r="F184" s="114" t="str">
        <f>IF(FN_MC!M176="","*",FN_MC!M176)</f>
        <v>ZDK</v>
      </c>
      <c r="G184" s="101" t="str">
        <f>IF(FN_MC!I176="","*",FN_MC!I176)</f>
        <v>ZTR</v>
      </c>
      <c r="H184" s="101" t="str">
        <f>IF(FN_MC!AB176="","*",FN_MC!AB176)</f>
        <v>FIXO</v>
      </c>
      <c r="I184" s="101" t="str">
        <f>IF(FN_MC!AC176="","*",FN_MC!AC176)</f>
        <v>*</v>
      </c>
      <c r="J184" s="102">
        <f>IF(FN_MC!AA176="","*",FN_MC!AA176)</f>
        <v>1</v>
      </c>
      <c r="K184" s="112">
        <f>IF(FN_MC!AD176="","*",FN_MC!AD176)</f>
        <v>0.29166666666666669</v>
      </c>
    </row>
    <row r="185" spans="2:11" hidden="1">
      <c r="B185" s="100" t="str">
        <f>IF(FN_MC!Y177="","*",FN_MC!Y177)</f>
        <v>*</v>
      </c>
      <c r="C185" s="101">
        <f>IF(FN_MC!B177="","*",FN_MC!B177)</f>
        <v>46070</v>
      </c>
      <c r="D185" s="101" t="str">
        <f>IF(FN_MC!D177="","*",FN_MC!D177)</f>
        <v>E18</v>
      </c>
      <c r="E185" s="101" t="str">
        <f>IF(FN_MC!H177="","*",FN_MC!H177)</f>
        <v>ZIQZQY</v>
      </c>
      <c r="F185" s="114" t="str">
        <f>IF(FN_MC!M177="","*",FN_MC!M177)</f>
        <v>ZIQ-ZQY</v>
      </c>
      <c r="G185" s="101" t="str">
        <f>IF(FN_MC!I177="","*",FN_MC!I177)</f>
        <v>-</v>
      </c>
      <c r="H185" s="101" t="str">
        <f>IF(FN_MC!AB177="","*",FN_MC!AB177)</f>
        <v>FIXO</v>
      </c>
      <c r="I185" s="101" t="str">
        <f>IF(FN_MC!AC177="","*",FN_MC!AC177)</f>
        <v>*</v>
      </c>
      <c r="J185" s="102">
        <f>IF(FN_MC!AA177="","*",FN_MC!AA177)</f>
        <v>1</v>
      </c>
      <c r="K185" s="112">
        <f>IF(FN_MC!AD177="","*",FN_MC!AD177)</f>
        <v>0.29166666666666669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>
        <f>IF(FN_MC!B180="","*",FN_MC!B180)</f>
        <v>46071</v>
      </c>
      <c r="D188" s="101" t="str">
        <f>IF(FN_MC!D180="","*",FN_MC!D180)</f>
        <v>V86</v>
      </c>
      <c r="E188" s="101" t="str">
        <f>IF(FN_MC!H180="","*",FN_MC!H180)</f>
        <v>TIQ</v>
      </c>
      <c r="F188" s="114" t="str">
        <f>IF(FN_MC!M180="","*",FN_MC!M180)</f>
        <v>TBS</v>
      </c>
      <c r="G188" s="101" t="str">
        <f>IF(FN_MC!I180="","*",FN_MC!I180)</f>
        <v xml:space="preserve">TIQ </v>
      </c>
      <c r="H188" s="101" t="str">
        <f>IF(FN_MC!AB180="","*",FN_MC!AB180)</f>
        <v>*</v>
      </c>
      <c r="I188" s="101" t="str">
        <f>IF(FN_MC!AC180="","*",FN_MC!AC180)</f>
        <v>*</v>
      </c>
      <c r="J188" s="102" t="str">
        <f>IF(FN_MC!AA180="","*",FN_MC!AA180)</f>
        <v>*</v>
      </c>
      <c r="K188" s="112" t="str">
        <f>IF(FN_MC!AD180="","*",FN_MC!AD180)</f>
        <v>*</v>
      </c>
    </row>
    <row r="189" spans="2:11" hidden="1">
      <c r="B189" s="100" t="str">
        <f>IF(FN_MC!Y181="","*",FN_MC!Y181)</f>
        <v>*</v>
      </c>
      <c r="C189" s="101">
        <f>IF(FN_MC!B181="","*",FN_MC!B181)</f>
        <v>46071</v>
      </c>
      <c r="D189" s="101" t="str">
        <f>IF(FN_MC!D181="","*",FN_MC!D181)</f>
        <v>BRUNO (TF-525)</v>
      </c>
      <c r="E189" s="101" t="str">
        <f>IF(FN_MC!H181="","*",FN_MC!H181)</f>
        <v>TEP1</v>
      </c>
      <c r="F189" s="114" t="str">
        <f>IF(FN_MC!M181="","*",FN_MC!M181)</f>
        <v>TEP</v>
      </c>
      <c r="G189" s="101" t="str">
        <f>IF(FN_MC!I181="","*",FN_MC!I181)</f>
        <v>-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>
        <f>IF(FN_MC!B182="","*",FN_MC!B182)</f>
        <v>46071</v>
      </c>
      <c r="D190" s="101" t="str">
        <f>IF(FN_MC!D182="","*",FN_MC!D182)</f>
        <v>W70</v>
      </c>
      <c r="E190" s="101" t="str">
        <f>IF(FN_MC!H182="","*",FN_MC!H182)</f>
        <v>464TBR</v>
      </c>
      <c r="F190" s="114" t="str">
        <f>IF(FN_MC!M182="","*",FN_MC!M182)</f>
        <v>TVL-TBR</v>
      </c>
      <c r="G190" s="101" t="str">
        <f>IF(FN_MC!I182="","*",FN_MC!I182)</f>
        <v>-</v>
      </c>
      <c r="H190" s="101" t="str">
        <f>IF(FN_MC!AB182="","*",FN_MC!AB182)</f>
        <v>*</v>
      </c>
      <c r="I190" s="101" t="str">
        <f>IF(FN_MC!AC182="","*",FN_MC!AC182)</f>
        <v>*</v>
      </c>
      <c r="J190" s="102" t="str">
        <f>IF(FN_MC!AA182="","*",FN_MC!AA182)</f>
        <v>*</v>
      </c>
      <c r="K190" s="112" t="str">
        <f>IF(FN_MC!AD182="","*",FN_MC!AD182)</f>
        <v>*</v>
      </c>
    </row>
    <row r="191" spans="2:11" hidden="1">
      <c r="B191" s="100" t="str">
        <f>IF(FN_MC!Y183="","*",FN_MC!Y183)</f>
        <v>*</v>
      </c>
      <c r="C191" s="101">
        <f>IF(FN_MC!B183="","*",FN_MC!B183)</f>
        <v>46071</v>
      </c>
      <c r="D191" s="101" t="str">
        <f>IF(FN_MC!D183="","*",FN_MC!D183)</f>
        <v>ELSON (TF-526)</v>
      </c>
      <c r="E191" s="101" t="str">
        <f>IF(FN_MC!H183="","*",FN_MC!H183)</f>
        <v>TPC440</v>
      </c>
      <c r="F191" s="114" t="str">
        <f>IF(FN_MC!M183="","*",FN_MC!M183)</f>
        <v>TPC-TVL</v>
      </c>
      <c r="G191" s="101" t="str">
        <f>IF(FN_MC!I183="","*",FN_MC!I183)</f>
        <v>-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>
        <f>IF(FN_MC!B184="","*",FN_MC!B184)</f>
        <v>46071</v>
      </c>
      <c r="D192" s="101" t="str">
        <f>IF(FN_MC!D184="","*",FN_MC!D184)</f>
        <v>A60</v>
      </c>
      <c r="E192" s="101" t="str">
        <f>IF(FN_MC!H184="","*",FN_MC!H184)</f>
        <v>TCS</v>
      </c>
      <c r="F192" s="114" t="str">
        <f>IF(FN_MC!M184="","*",FN_MC!M184)</f>
        <v>TCS-TRC</v>
      </c>
      <c r="G192" s="101" t="str">
        <f>IF(FN_MC!I184="","*",FN_MC!I184)</f>
        <v>TGR</v>
      </c>
      <c r="H192" s="101" t="str">
        <f>IF(FN_MC!AB184="","*",FN_MC!AB184)</f>
        <v>*</v>
      </c>
      <c r="I192" s="101" t="str">
        <f>IF(FN_MC!AC184="","*",FN_MC!AC184)</f>
        <v>*</v>
      </c>
      <c r="J192" s="102" t="str">
        <f>IF(FN_MC!AA184="","*",FN_MC!AA184)</f>
        <v>*</v>
      </c>
      <c r="K192" s="112" t="str">
        <f>IF(FN_MC!AD184="","*",FN_MC!AD184)</f>
        <v>*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*</v>
      </c>
      <c r="K194" s="112" t="str">
        <f>IF(FN_MC!AD186="","*",FN_MC!AD186)</f>
        <v>*</v>
      </c>
    </row>
    <row r="195" spans="2:11" hidden="1">
      <c r="B195" s="100" t="str">
        <f>IF(FN_MC!Y187="","*",FN_MC!Y187)</f>
        <v>*</v>
      </c>
      <c r="C195" s="101" t="str">
        <f>IF(FN_MC!B187="","*",FN_MC!B187)</f>
        <v>*</v>
      </c>
      <c r="D195" s="101" t="str">
        <f>IF(FN_MC!D187="","*",FN_MC!D187)</f>
        <v>*</v>
      </c>
      <c r="E195" s="101" t="str">
        <f>IF(FN_MC!H187="","*",FN_MC!H187)</f>
        <v>*</v>
      </c>
      <c r="F195" s="114" t="str">
        <f>IF(FN_MC!M187="","*",FN_MC!M187)</f>
        <v>-</v>
      </c>
      <c r="G195" s="101" t="str">
        <f>IF(FN_MC!I187="","*",FN_MC!I187)</f>
        <v>*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>
        <f>IF(FN_MC!B188="","*",FN_MC!B188)</f>
        <v>46071</v>
      </c>
      <c r="D196" s="101" t="str">
        <f>IF(FN_MC!D188="","*",FN_MC!D188)</f>
        <v>MARCOS (TF-520)</v>
      </c>
      <c r="E196" s="101" t="str">
        <f>IF(FN_MC!H188="","*",FN_MC!H188)</f>
        <v>K52TQI</v>
      </c>
      <c r="F196" s="114" t="str">
        <f>IF(FN_MC!M188="","*",FN_MC!M188)</f>
        <v>TLG-TQI</v>
      </c>
      <c r="G196" s="101" t="str">
        <f>IF(FN_MC!I188="","*",FN_MC!I188)</f>
        <v>-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>
        <f>IF(FN_MC!B176="","*",FN_MC!B176)</f>
        <v>46070</v>
      </c>
      <c r="D203" s="101" t="str">
        <f>IF(FN_MC!D176="","*",FN_MC!D176)</f>
        <v>A88</v>
      </c>
      <c r="E203" s="101" t="str">
        <f>IF(FN_MC!H176="","*",FN_MC!H176)</f>
        <v>ZDK</v>
      </c>
      <c r="F203" s="114" t="str">
        <f>IF(FN_MC!M176="","*",FN_MC!M176)</f>
        <v>ZDK</v>
      </c>
      <c r="G203" s="101" t="str">
        <f>IF(FN_MC!I176="","*",FN_MC!I176)</f>
        <v>ZTR</v>
      </c>
      <c r="H203" s="101" t="str">
        <f>IF(FN_MC!AB176="","*",FN_MC!AB176)</f>
        <v>FIXO</v>
      </c>
      <c r="I203" s="101" t="str">
        <f>IF(FN_MC!AC176="","*",FN_MC!AC176)</f>
        <v>*</v>
      </c>
      <c r="J203" s="102">
        <f>IF(FN_MC!AA176="","*",FN_MC!AA176)</f>
        <v>1</v>
      </c>
      <c r="K203" s="112">
        <f>IF(FN_MC!AD176="","*",FN_MC!AD176)</f>
        <v>0.29166666666666669</v>
      </c>
    </row>
    <row r="204" spans="2:11" hidden="1">
      <c r="B204" s="100" t="str">
        <f>IF(FN_MC!Y177="","*",FN_MC!Y177)</f>
        <v>*</v>
      </c>
      <c r="C204" s="101">
        <f>IF(FN_MC!B177="","*",FN_MC!B177)</f>
        <v>46070</v>
      </c>
      <c r="D204" s="101" t="str">
        <f>IF(FN_MC!D177="","*",FN_MC!D177)</f>
        <v>E18</v>
      </c>
      <c r="E204" s="101" t="str">
        <f>IF(FN_MC!H177="","*",FN_MC!H177)</f>
        <v>ZIQZQY</v>
      </c>
      <c r="F204" s="114" t="str">
        <f>IF(FN_MC!M177="","*",FN_MC!M177)</f>
        <v>ZIQ-ZQY</v>
      </c>
      <c r="G204" s="101" t="str">
        <f>IF(FN_MC!I177="","*",FN_MC!I177)</f>
        <v>-</v>
      </c>
      <c r="H204" s="101" t="str">
        <f>IF(FN_MC!AB177="","*",FN_MC!AB177)</f>
        <v>FIXO</v>
      </c>
      <c r="I204" s="101" t="str">
        <f>IF(FN_MC!AC177="","*",FN_MC!AC177)</f>
        <v>*</v>
      </c>
      <c r="J204" s="102">
        <f>IF(FN_MC!AA177="","*",FN_MC!AA177)</f>
        <v>1</v>
      </c>
      <c r="K204" s="112">
        <f>IF(FN_MC!AD177="","*",FN_MC!AD177)</f>
        <v>0.29166666666666669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>
        <f>IF(FN_MC!B180="","*",FN_MC!B180)</f>
        <v>46071</v>
      </c>
      <c r="D207" s="101" t="str">
        <f>IF(FN_MC!D180="","*",FN_MC!D180)</f>
        <v>V86</v>
      </c>
      <c r="E207" s="101" t="str">
        <f>IF(FN_MC!H180="","*",FN_MC!H180)</f>
        <v>TIQ</v>
      </c>
      <c r="F207" s="114" t="str">
        <f>IF(FN_MC!M180="","*",FN_MC!M180)</f>
        <v>TBS</v>
      </c>
      <c r="G207" s="101" t="str">
        <f>IF(FN_MC!I180="","*",FN_MC!I180)</f>
        <v xml:space="preserve">TIQ 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>
        <f>IF(FN_MC!B181="","*",FN_MC!B181)</f>
        <v>46071</v>
      </c>
      <c r="D208" s="101" t="str">
        <f>IF(FN_MC!D181="","*",FN_MC!D181)</f>
        <v>BRUNO (TF-525)</v>
      </c>
      <c r="E208" s="101" t="str">
        <f>IF(FN_MC!H181="","*",FN_MC!H181)</f>
        <v>TEP1</v>
      </c>
      <c r="F208" s="114" t="str">
        <f>IF(FN_MC!M181="","*",FN_MC!M181)</f>
        <v>TEP</v>
      </c>
      <c r="G208" s="101" t="str">
        <f>IF(FN_MC!I181="","*",FN_MC!I181)</f>
        <v>-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>
        <f>IF(FN_MC!B182="","*",FN_MC!B182)</f>
        <v>46071</v>
      </c>
      <c r="D209" s="101" t="str">
        <f>IF(FN_MC!D182="","*",FN_MC!D182)</f>
        <v>W70</v>
      </c>
      <c r="E209" s="101" t="str">
        <f>IF(FN_MC!H182="","*",FN_MC!H182)</f>
        <v>464TBR</v>
      </c>
      <c r="F209" s="114" t="str">
        <f>IF(FN_MC!M182="","*",FN_MC!M182)</f>
        <v>TVL-TBR</v>
      </c>
      <c r="G209" s="101" t="str">
        <f>IF(FN_MC!I182="","*",FN_MC!I182)</f>
        <v>-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>
        <f>IF(FN_MC!B183="","*",FN_MC!B183)</f>
        <v>46071</v>
      </c>
      <c r="D210" s="101" t="str">
        <f>IF(FN_MC!D183="","*",FN_MC!D183)</f>
        <v>ELSON (TF-526)</v>
      </c>
      <c r="E210" s="101" t="str">
        <f>IF(FN_MC!H183="","*",FN_MC!H183)</f>
        <v>TPC440</v>
      </c>
      <c r="F210" s="114" t="str">
        <f>IF(FN_MC!M183="","*",FN_MC!M183)</f>
        <v>TPC-TVL</v>
      </c>
      <c r="G210" s="101" t="str">
        <f>IF(FN_MC!I183="","*",FN_MC!I183)</f>
        <v>-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>
        <f>IF(FN_MC!B184="","*",FN_MC!B184)</f>
        <v>46071</v>
      </c>
      <c r="D211" s="101" t="str">
        <f>IF(FN_MC!D184="","*",FN_MC!D184)</f>
        <v>A60</v>
      </c>
      <c r="E211" s="101" t="str">
        <f>IF(FN_MC!H184="","*",FN_MC!H184)</f>
        <v>TCS</v>
      </c>
      <c r="F211" s="114" t="str">
        <f>IF(FN_MC!M184="","*",FN_MC!M184)</f>
        <v>TCS-TRC</v>
      </c>
      <c r="G211" s="101" t="str">
        <f>IF(FN_MC!I184="","*",FN_MC!I184)</f>
        <v>TGR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>
        <f>IF(FN_MC!B188="","*",FN_MC!B188)</f>
        <v>46071</v>
      </c>
      <c r="D215" s="101" t="str">
        <f>IF(FN_MC!D188="","*",FN_MC!D188)</f>
        <v>MARCOS (TF-520)</v>
      </c>
      <c r="E215" s="101" t="str">
        <f>IF(FN_MC!H188="","*",FN_MC!H188)</f>
        <v>K52TQI</v>
      </c>
      <c r="F215" s="114" t="str">
        <f>IF(FN_MC!M188="","*",FN_MC!M188)</f>
        <v>TLG-TQI</v>
      </c>
      <c r="G215" s="101" t="str">
        <f>IF(FN_MC!I188="","*",FN_MC!I188)</f>
        <v>-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8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1629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1630</v>
      </c>
      <c r="B3" s="91" t="s">
        <v>1631</v>
      </c>
      <c r="C3" s="91" t="s">
        <v>7</v>
      </c>
      <c r="D3" s="92" t="s">
        <v>1212</v>
      </c>
      <c r="E3" s="92" t="s">
        <v>366</v>
      </c>
      <c r="F3" s="92" t="s">
        <v>1632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1633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IF(FN_MC!Y174="","*",FN_MC!Y174)</f>
        <v>*</v>
      </c>
      <c r="B185" s="95" t="str">
        <f>IF(FN_MC!X174="","*",FN_MC!X174)</f>
        <v>Oportunidade</v>
      </c>
      <c r="C185" s="95" t="str">
        <f>IF(FN_MC!Z174="","*",FN_MC!Z174)</f>
        <v>*</v>
      </c>
      <c r="D185" s="96" t="str">
        <f>IF(FN_MC!S174="","*",FN_MC!S174)</f>
        <v>FERRONORTE</v>
      </c>
      <c r="E185" s="96" t="str">
        <f>IF(FN_MC!T174="","*",FN_MC!T174)</f>
        <v>TMI-TCS</v>
      </c>
      <c r="F185" s="96">
        <f>IF(FN_MC!B174="","*",FN_MC!B174)</f>
        <v>46070</v>
      </c>
      <c r="G185" s="96" t="str">
        <f>IF(FN_MC!D174="","*",FN_MC!D174)</f>
        <v>A60</v>
      </c>
      <c r="H185" s="96" t="str">
        <f>IF(FN_MC!F174="","*",FN_MC!F174)</f>
        <v>DETECÇÃO - RONDA 7 DIAS</v>
      </c>
      <c r="I185" s="96" t="str">
        <f>IF(FN_MC!H174="","*",FN_MC!H174)</f>
        <v>TMI</v>
      </c>
      <c r="J185" s="96" t="str">
        <f>IF(FN_MC!I174="","*",FN_MC!I174)</f>
        <v>TIN1</v>
      </c>
      <c r="K185" s="96" t="str">
        <f>IF(FN_MC!M174="","*",FN_MC!M174)</f>
        <v>TMI-TRP</v>
      </c>
      <c r="L185" s="192" t="str">
        <f>IF(FN_MC!N174="","*",FN_MC!N174)</f>
        <v>TMITRP</v>
      </c>
      <c r="M185" s="97">
        <f>IF(FN_MC!J174="","*",FN_MC!J174)</f>
        <v>74</v>
      </c>
      <c r="N185" s="179">
        <f>IF(FN_MC!K174="","*",FN_MC!K174)</f>
        <v>1</v>
      </c>
      <c r="O185" s="179">
        <f>IF(FN_MC!L174="","*",FN_MC!L174)</f>
        <v>109</v>
      </c>
      <c r="P185" s="107">
        <f>IF(FN_MC!O174="","*",FN_MC!O174)</f>
        <v>0.33333333333333331</v>
      </c>
      <c r="Q185" s="107">
        <f>IF(FN_MC!P174="","*",FN_MC!P174)</f>
        <v>4.1666666666666664E-2</v>
      </c>
      <c r="R185" s="96" t="str">
        <f>IF(FN_MC!Q174="","*",CONCATENATE(FN_MC!Q174," ",FN_MC!R174))</f>
        <v>109 KM</v>
      </c>
      <c r="S185" s="96" t="str">
        <f>IF(FN_MC!V174="","*",FN_MC!V174)</f>
        <v>Herbert</v>
      </c>
      <c r="T185" s="96" t="str">
        <f>IF(FN_MC!W174="","*",FN_MC!W174)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2" t="str">
        <f>IF(FN_MC!N175="","*",FN_MC!N175)</f>
        <v>-</v>
      </c>
      <c r="M186" s="97" t="str">
        <f>IF(FN_MC!J175="","*",FN_MC!J175)</f>
        <v>*</v>
      </c>
      <c r="N186" s="179" t="str">
        <f>IF(FN_MC!K175="","*",FN_MC!K175)</f>
        <v>*</v>
      </c>
      <c r="O186" s="179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IF(FN_MC!Y176="","*",FN_MC!Y176)</f>
        <v>*</v>
      </c>
      <c r="B187" s="95" t="str">
        <f>IF(FN_MC!X176="","*",FN_MC!X176)</f>
        <v>Oportunidade</v>
      </c>
      <c r="C187" s="95" t="str">
        <f>IF(FN_MC!Z176="","*",FN_MC!Z176)</f>
        <v>*</v>
      </c>
      <c r="D187" s="96" t="str">
        <f>IF(FN_MC!S176="","*",FN_MC!S176)</f>
        <v>MALHA CENTRAL</v>
      </c>
      <c r="E187" s="96" t="str">
        <f>IF(FN_MC!T176="","*",FN_MC!T176)</f>
        <v>RAMAL</v>
      </c>
      <c r="F187" s="96">
        <f>IF(FN_MC!B176="","*",FN_MC!B176)</f>
        <v>46070</v>
      </c>
      <c r="G187" s="96" t="str">
        <f>IF(FN_MC!D176="","*",FN_MC!D176)</f>
        <v>A88</v>
      </c>
      <c r="H187" s="96" t="str">
        <f>IF(FN_MC!F176="","*",FN_MC!F176)</f>
        <v>INSPEÇÃO AUTO DE LINHA</v>
      </c>
      <c r="I187" s="96" t="str">
        <f>IF(FN_MC!H176="","*",FN_MC!H176)</f>
        <v>ZDK</v>
      </c>
      <c r="J187" s="96" t="str">
        <f>IF(FN_MC!I176="","*",FN_MC!I176)</f>
        <v>ZTR</v>
      </c>
      <c r="K187" s="96" t="str">
        <f>IF(FN_MC!M176="","*",FN_MC!M176)</f>
        <v>ZDK</v>
      </c>
      <c r="L187" s="192" t="str">
        <f>IF(FN_MC!N176="","*",FN_MC!N176)</f>
        <v>ZDK1</v>
      </c>
      <c r="M187" s="97">
        <f>IF(FN_MC!J176="","*",FN_MC!J176)</f>
        <v>78</v>
      </c>
      <c r="N187" s="179">
        <f>IF(FN_MC!K176="","*",FN_MC!K176)</f>
        <v>251.05199999999999</v>
      </c>
      <c r="O187" s="179">
        <f>IF(FN_MC!L176="","*",FN_MC!L176)</f>
        <v>227.422</v>
      </c>
      <c r="P187" s="107">
        <f>IF(FN_MC!O176="","*",FN_MC!O176)</f>
        <v>0.375</v>
      </c>
      <c r="Q187" s="107">
        <f>IF(FN_MC!P176="","*",FN_MC!P176)</f>
        <v>4.1666666666666664E-2</v>
      </c>
      <c r="R187" s="96" t="str">
        <f>IF(FN_MC!Q176="","*",CONCATENATE(FN_MC!Q176," ",FN_MC!R176))</f>
        <v>1 BINÁRIO</v>
      </c>
      <c r="S187" s="96" t="str">
        <f>IF(FN_MC!V176="","*",FN_MC!V176)</f>
        <v>Josimar</v>
      </c>
      <c r="T187" s="96" t="str">
        <f>IF(FN_MC!W176="","*",FN_MC!W176)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IF(FN_MC!Y177="","*",FN_MC!Y177)</f>
        <v>*</v>
      </c>
      <c r="B188" s="95" t="str">
        <f>IF(FN_MC!X177="","*",FN_MC!X177)</f>
        <v>Oportunidade</v>
      </c>
      <c r="C188" s="95" t="str">
        <f>IF(FN_MC!Z177="","*",FN_MC!Z177)</f>
        <v>*</v>
      </c>
      <c r="D188" s="96" t="str">
        <f>IF(FN_MC!S177="","*",FN_MC!S177)</f>
        <v>MALHA CENTRAL</v>
      </c>
      <c r="E188" s="96" t="str">
        <f>IF(FN_MC!T177="","*",FN_MC!T177)</f>
        <v>RAMAL</v>
      </c>
      <c r="F188" s="96">
        <f>IF(FN_MC!B177="","*",FN_MC!B177)</f>
        <v>46070</v>
      </c>
      <c r="G188" s="96" t="str">
        <f>IF(FN_MC!D177="","*",FN_MC!D177)</f>
        <v>E18</v>
      </c>
      <c r="H188" s="96" t="str">
        <f>IF(FN_MC!F177="","*",FN_MC!F177)</f>
        <v>CAMINHÃO DE SOLDA</v>
      </c>
      <c r="I188" s="96" t="str">
        <f>IF(FN_MC!H177="","*",FN_MC!H177)</f>
        <v>ZIQZQY</v>
      </c>
      <c r="J188" s="96" t="str">
        <f>IF(FN_MC!I177="","*",FN_MC!I177)</f>
        <v>-</v>
      </c>
      <c r="K188" s="96" t="str">
        <f>IF(FN_MC!M177="","*",FN_MC!M177)</f>
        <v>ZIQ-ZQY</v>
      </c>
      <c r="L188" s="192" t="str">
        <f>IF(FN_MC!N177="","*",FN_MC!N177)</f>
        <v>ZIQZQY</v>
      </c>
      <c r="M188" s="97">
        <f>IF(FN_MC!J177="","*",FN_MC!J177)</f>
        <v>78</v>
      </c>
      <c r="N188" s="179">
        <f>IF(FN_MC!K177="","*",FN_MC!K177)</f>
        <v>176</v>
      </c>
      <c r="O188" s="179" t="str">
        <f>IF(FN_MC!L177="","*",FN_MC!L177)</f>
        <v>-</v>
      </c>
      <c r="P188" s="107">
        <f>IF(FN_MC!O177="","*",FN_MC!O177)</f>
        <v>0.35416666666666669</v>
      </c>
      <c r="Q188" s="107">
        <f>IF(FN_MC!P177="","*",FN_MC!P177)</f>
        <v>0.125</v>
      </c>
      <c r="R188" s="96" t="str">
        <f>IF(FN_MC!Q177="","*",CONCATENATE(FN_MC!Q177," ",FN_MC!R177))</f>
        <v>2 Nº DE SOLDA</v>
      </c>
      <c r="S188" s="96" t="str">
        <f>IF(FN_MC!V177="","*",FN_MC!V177)</f>
        <v>Higor</v>
      </c>
      <c r="T188" s="96" t="str">
        <f>IF(FN_MC!W177="","*",FN_MC!W177)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2" t="str">
        <f>IF(FN_MC!N178="","*",FN_MC!N178)</f>
        <v>-</v>
      </c>
      <c r="M189" s="97" t="str">
        <f>IF(FN_MC!J178="","*",FN_MC!J178)</f>
        <v>*</v>
      </c>
      <c r="N189" s="179" t="str">
        <f>IF(FN_MC!K178="","*",FN_MC!K178)</f>
        <v>*</v>
      </c>
      <c r="O189" s="179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2" t="str">
        <f>IF(FN_MC!N179="","*",FN_MC!N179)</f>
        <v>-</v>
      </c>
      <c r="M190" s="97" t="str">
        <f>IF(FN_MC!J179="","*",FN_MC!J179)</f>
        <v>*</v>
      </c>
      <c r="N190" s="179" t="str">
        <f>IF(FN_MC!K179="","*",FN_MC!K179)</f>
        <v>*</v>
      </c>
      <c r="O190" s="179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IF(FN_MC!Y180="","*",FN_MC!Y180)</f>
        <v>*</v>
      </c>
      <c r="B191" s="95" t="str">
        <f>IF(FN_MC!X180="","*",FN_MC!X180)</f>
        <v>Contrato</v>
      </c>
      <c r="C191" s="95" t="str">
        <f>IF(FN_MC!Z180="","*",FN_MC!Z180)</f>
        <v>*</v>
      </c>
      <c r="D191" s="96" t="str">
        <f>IF(FN_MC!S180="","*",FN_MC!S180)</f>
        <v>FERRONORTE</v>
      </c>
      <c r="E191" s="96" t="str">
        <f>IF(FN_MC!T180="","*",FN_MC!T180)</f>
        <v>TGR-TRO</v>
      </c>
      <c r="F191" s="96">
        <f>IF(FN_MC!B180="","*",FN_MC!B180)</f>
        <v>46071</v>
      </c>
      <c r="G191" s="96" t="str">
        <f>IF(FN_MC!D180="","*",FN_MC!D180)</f>
        <v>V86</v>
      </c>
      <c r="H191" s="96" t="str">
        <f>IF(FN_MC!F180="","*",FN_MC!F180)</f>
        <v>MECANIZAÇÃO - SOCADORA</v>
      </c>
      <c r="I191" s="96" t="str">
        <f>IF(FN_MC!H180="","*",FN_MC!H180)</f>
        <v>TIQ</v>
      </c>
      <c r="J191" s="96" t="str">
        <f>IF(FN_MC!I180="","*",FN_MC!I180)</f>
        <v xml:space="preserve">TIQ </v>
      </c>
      <c r="K191" s="96" t="str">
        <f>IF(FN_MC!M180="","*",FN_MC!M180)</f>
        <v>TBS</v>
      </c>
      <c r="L191" s="192" t="str">
        <f>IF(FN_MC!N180="","*",FN_MC!N180)</f>
        <v>TBS1</v>
      </c>
      <c r="M191" s="97">
        <f>IF(FN_MC!J180="","*",FN_MC!J180)</f>
        <v>98</v>
      </c>
      <c r="N191" s="179">
        <f>IF(FN_MC!K180="","*",FN_MC!K180)</f>
        <v>659.976</v>
      </c>
      <c r="O191" s="179">
        <f>IF(FN_MC!L180="","*",FN_MC!L180)</f>
        <v>662.91099999999994</v>
      </c>
      <c r="P191" s="107">
        <f>IF(FN_MC!O180="","*",FN_MC!O180)</f>
        <v>0.4375</v>
      </c>
      <c r="Q191" s="107">
        <f>IF(FN_MC!P180="","*",FN_MC!P180)</f>
        <v>0.125</v>
      </c>
      <c r="R191" s="96" t="str">
        <f>IF(FN_MC!Q180="","*",CONCATENATE(FN_MC!Q180," ",FN_MC!R180))</f>
        <v>1680 M</v>
      </c>
      <c r="S191" s="96" t="str">
        <f>IF(FN_MC!V180="","*",FN_MC!V180)</f>
        <v>Antonioni</v>
      </c>
      <c r="T191" s="96" t="str">
        <f>IF(FN_MC!W180="","*",FN_MC!W180)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Oportunidade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BRUNO (TF-525)</v>
      </c>
      <c r="H192" s="96" t="str">
        <f>IF(FN_MC!F181="","*",FN_MC!F181)</f>
        <v>PDM - SOLDA</v>
      </c>
      <c r="I192" s="96" t="str">
        <f>IF(FN_MC!H181="","*",FN_MC!H181)</f>
        <v>TEP1</v>
      </c>
      <c r="J192" s="96" t="str">
        <f>IF(FN_MC!I181="","*",FN_MC!I181)</f>
        <v>-</v>
      </c>
      <c r="K192" s="96" t="str">
        <f>IF(FN_MC!M181="","*",FN_MC!M181)</f>
        <v>TEP</v>
      </c>
      <c r="L192" s="192" t="str">
        <f>IF(FN_MC!N181="","*",FN_MC!N181)</f>
        <v>TEP1</v>
      </c>
      <c r="M192" s="97">
        <f>IF(FN_MC!J181="","*",FN_MC!J181)</f>
        <v>98</v>
      </c>
      <c r="N192" s="179">
        <f>IF(FN_MC!K181="","*",FN_MC!K181)</f>
        <v>563.09</v>
      </c>
      <c r="O192" s="179" t="str">
        <f>IF(FN_MC!L181="","*",FN_MC!L181)</f>
        <v>-</v>
      </c>
      <c r="P192" s="107">
        <f>IF(FN_MC!O181="","*",FN_MC!O181)</f>
        <v>0.375</v>
      </c>
      <c r="Q192" s="107">
        <f>IF(FN_MC!P181="","*",FN_MC!P181)</f>
        <v>6.25E-2</v>
      </c>
      <c r="R192" s="96" t="str">
        <f>IF(FN_MC!Q181="","*",CONCATENATE(FN_MC!Q181," ",FN_MC!R181))</f>
        <v>2 Nº DE SOLDA</v>
      </c>
      <c r="S192" s="96" t="str">
        <f>IF(FN_MC!V181="","*",FN_MC!V181)</f>
        <v>Bruno</v>
      </c>
      <c r="T192" s="96" t="str">
        <f>IF(FN_MC!W181="","*",FN_MC!W181)</f>
        <v xml:space="preserve">Execução de solda - Condicionado a temperatura </v>
      </c>
      <c r="U192" s="98" t="str">
        <f ca="1">_xlfn.XLOOKUP(G192&amp;$U$3,BS_CONTROLE[CHAVE],BS_CONTROLE[Quantidade_11],"-")</f>
        <v>-</v>
      </c>
      <c r="V192" s="98">
        <f ca="1">_xlfn.XLOOKUP(G192&amp;$V$3,BS_CONTROLE[CHAVE],BS_CONTROLE[Quantidade_11],"-")</f>
        <v>2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Contrato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TCS-TGR</v>
      </c>
      <c r="F193" s="96">
        <f>IF(FN_MC!B182="","*",FN_MC!B182)</f>
        <v>46071</v>
      </c>
      <c r="G193" s="96" t="str">
        <f>IF(FN_MC!D182="","*",FN_MC!D182)</f>
        <v>W70</v>
      </c>
      <c r="H193" s="96" t="str">
        <f>IF(FN_MC!F182="","*",FN_MC!F182)</f>
        <v>PDM - PEDRA - DESCARGA</v>
      </c>
      <c r="I193" s="96" t="str">
        <f>IF(FN_MC!H182="","*",FN_MC!H182)</f>
        <v>464TBR</v>
      </c>
      <c r="J193" s="96" t="str">
        <f>IF(FN_MC!I182="","*",FN_MC!I182)</f>
        <v>-</v>
      </c>
      <c r="K193" s="96" t="str">
        <f>IF(FN_MC!M182="","*",FN_MC!M182)</f>
        <v>TVL-TBR</v>
      </c>
      <c r="L193" s="192" t="str">
        <f>IF(FN_MC!N182="","*",FN_MC!N182)</f>
        <v>464TBR</v>
      </c>
      <c r="M193" s="97">
        <f>IF(FN_MC!J182="","*",FN_MC!J182)</f>
        <v>74</v>
      </c>
      <c r="N193" s="179">
        <f>IF(FN_MC!K182="","*",FN_MC!K182)</f>
        <v>472.2</v>
      </c>
      <c r="O193" s="179">
        <f>IF(FN_MC!L182="","*",FN_MC!L182)</f>
        <v>465.8</v>
      </c>
      <c r="P193" s="107">
        <f>IF(FN_MC!O182="","*",FN_MC!O182)</f>
        <v>0.41666666666666669</v>
      </c>
      <c r="Q193" s="107">
        <f>IF(FN_MC!P182="","*",FN_MC!P182)</f>
        <v>0.125</v>
      </c>
      <c r="R193" s="96" t="str">
        <f>IF(FN_MC!Q182="","*",CONCATENATE(FN_MC!Q182," ",FN_MC!R182))</f>
        <v>20 VAGÕES</v>
      </c>
      <c r="S193" s="96" t="str">
        <f>IF(FN_MC!V182="","*",FN_MC!V182)</f>
        <v>Elton</v>
      </c>
      <c r="T193" s="96" t="str">
        <f>IF(FN_MC!W182="","*",FN_MC!W182)</f>
        <v>Descarga de pedra parada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27</v>
      </c>
      <c r="W193" s="98">
        <f ca="1">_xlfn.XLOOKUP(G193&amp;$W$3,BS_CONTROLE[CHAVE],BS_CONTROLE[Quantidade_11],"-")</f>
        <v>20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ELSON (TF-526)</v>
      </c>
      <c r="H194" s="96" t="str">
        <f>IF(FN_MC!F183="","*",FN_MC!F183)</f>
        <v>PDM - SOLDA</v>
      </c>
      <c r="I194" s="96" t="str">
        <f>IF(FN_MC!H183="","*",FN_MC!H183)</f>
        <v>TPC440</v>
      </c>
      <c r="J194" s="96" t="str">
        <f>IF(FN_MC!I183="","*",FN_MC!I183)</f>
        <v>-</v>
      </c>
      <c r="K194" s="96" t="str">
        <f>IF(FN_MC!M183="","*",FN_MC!M183)</f>
        <v>TPC-TVL</v>
      </c>
      <c r="L194" s="192" t="str">
        <f>IF(FN_MC!N183="","*",FN_MC!N183)</f>
        <v>TPC440</v>
      </c>
      <c r="M194" s="97">
        <f>IF(FN_MC!J183="","*",FN_MC!J183)</f>
        <v>74</v>
      </c>
      <c r="N194" s="179">
        <f>IF(FN_MC!K183="","*",FN_MC!K183)</f>
        <v>430.26799999999997</v>
      </c>
      <c r="O194" s="179" t="str">
        <f>IF(FN_MC!L183="","*",FN_MC!L183)</f>
        <v>-</v>
      </c>
      <c r="P194" s="107">
        <f>IF(FN_MC!O183="","*",FN_MC!O183)</f>
        <v>0.41666666666666669</v>
      </c>
      <c r="Q194" s="107">
        <f>IF(FN_MC!P183="","*",FN_MC!P183)</f>
        <v>8.3333333333333329E-2</v>
      </c>
      <c r="R194" s="96" t="str">
        <f>IF(FN_MC!Q183="","*",CONCATENATE(FN_MC!Q183," ",FN_MC!R183))</f>
        <v>2 Nº DE SOLDA</v>
      </c>
      <c r="S194" s="96" t="str">
        <f>IF(FN_MC!V183="","*",FN_MC!V183)</f>
        <v>Elson</v>
      </c>
      <c r="T194" s="96" t="str">
        <f>IF(FN_MC!W183="","*",FN_MC!W183)</f>
        <v xml:space="preserve">Execução de solda - Condicionado a temperatura 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</v>
      </c>
      <c r="W194" s="98">
        <f ca="1">_xlfn.XLOOKUP(G194&amp;$W$3,BS_CONTROLE[CHAVE],BS_CONTROLE[Quantidade_11],"-")</f>
        <v>3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2" t="str">
        <f>IF(FN_MC!N187="","*",FN_MC!N187)</f>
        <v>-</v>
      </c>
      <c r="M195" s="97" t="str">
        <f>IF(FN_MC!J187="","*",FN_MC!J187)</f>
        <v>*</v>
      </c>
      <c r="N195" s="179" t="str">
        <f>IF(FN_MC!K187="","*",FN_MC!K187)</f>
        <v>*</v>
      </c>
      <c r="O195" s="179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FERRONORTE</v>
      </c>
      <c r="E196" s="96" t="str">
        <f>IF(FN_MC!T188="","*",FN_MC!T188)</f>
        <v>TMI-TCS</v>
      </c>
      <c r="F196" s="96">
        <f>IF(FN_MC!B188="","*",FN_MC!B188)</f>
        <v>46071</v>
      </c>
      <c r="G196" s="96" t="str">
        <f>IF(FN_MC!D188="","*",FN_MC!D188)</f>
        <v>MARCOS (TF-520)</v>
      </c>
      <c r="H196" s="96" t="str">
        <f>IF(FN_MC!F188="","*",FN_MC!F188)</f>
        <v>PDM - SOLDA</v>
      </c>
      <c r="I196" s="96" t="str">
        <f>IF(FN_MC!H188="","*",FN_MC!H188)</f>
        <v>K52TQI</v>
      </c>
      <c r="J196" s="96" t="str">
        <f>IF(FN_MC!I188="","*",FN_MC!I188)</f>
        <v>-</v>
      </c>
      <c r="K196" s="96" t="str">
        <f>IF(FN_MC!M188="","*",FN_MC!M188)</f>
        <v>TLG-TQI</v>
      </c>
      <c r="L196" s="192" t="str">
        <f>IF(FN_MC!N188="","*",FN_MC!N188)</f>
        <v>K52TQI</v>
      </c>
      <c r="M196" s="97">
        <f>IF(FN_MC!J188="","*",FN_MC!J188)</f>
        <v>74</v>
      </c>
      <c r="N196" s="179">
        <f>IF(FN_MC!K188="","*",FN_MC!K188)</f>
        <v>54.53</v>
      </c>
      <c r="O196" s="179" t="str">
        <f>IF(FN_MC!L188="","*",FN_MC!L188)</f>
        <v>-</v>
      </c>
      <c r="P196" s="107">
        <f>IF(FN_MC!O188="","*",FN_MC!O188)</f>
        <v>0.375</v>
      </c>
      <c r="Q196" s="107">
        <f>IF(FN_MC!P188="","*",FN_MC!P188)</f>
        <v>8.3333333333333329E-2</v>
      </c>
      <c r="R196" s="96" t="str">
        <f>IF(FN_MC!Q188="","*",CONCATENATE(FN_MC!Q188," ",FN_MC!R188))</f>
        <v>2 Nº DE SOLDA</v>
      </c>
      <c r="S196" s="96" t="str">
        <f>IF(FN_MC!V188="","*",FN_MC!V188)</f>
        <v>Marcos Euzebio</v>
      </c>
      <c r="T196" s="96" t="str">
        <f>IF(FN_MC!W188="","*",FN_MC!W188)</f>
        <v xml:space="preserve">Execução de solda - Condicionado a temperatura 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2</v>
      </c>
      <c r="W196" s="98">
        <f ca="1">_xlfn.XLOOKUP(G196&amp;$W$3,BS_CONTROLE[CHAVE],BS_CONTROLE[Quantidade_11],"-")</f>
        <v>0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2" t="str">
        <f>IF(FN_MC!N189="","*",FN_MC!N189)</f>
        <v>-</v>
      </c>
      <c r="M197" s="97" t="str">
        <f>IF(FN_MC!J189="","*",FN_MC!J189)</f>
        <v>*</v>
      </c>
      <c r="N197" s="179" t="str">
        <f>IF(FN_MC!K189="","*",FN_MC!K189)</f>
        <v>*</v>
      </c>
      <c r="O197" s="179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2" t="str">
        <f>IF(FN_MC!N190="","*",FN_MC!N190)</f>
        <v>-</v>
      </c>
      <c r="M198" s="97" t="str">
        <f>IF(FN_MC!J190="","*",FN_MC!J190)</f>
        <v>*</v>
      </c>
      <c r="N198" s="179" t="str">
        <f>IF(FN_MC!K190="","*",FN_MC!K190)</f>
        <v>*</v>
      </c>
      <c r="O198" s="179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2" t="str">
        <f>IF(FN_MC!N191="","*",FN_MC!N191)</f>
        <v>-</v>
      </c>
      <c r="M199" s="97" t="str">
        <f>IF(FN_MC!J191="","*",FN_MC!J191)</f>
        <v>*</v>
      </c>
      <c r="N199" s="179" t="str">
        <f>IF(FN_MC!K191="","*",FN_MC!K191)</f>
        <v>*</v>
      </c>
      <c r="O199" s="179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2" t="str">
        <f>IF(FN_MC!N192="","*",FN_MC!N192)</f>
        <v>-</v>
      </c>
      <c r="M200" s="97" t="str">
        <f>IF(FN_MC!J192="","*",FN_MC!J192)</f>
        <v>*</v>
      </c>
      <c r="N200" s="179" t="str">
        <f>IF(FN_MC!K192="","*",FN_MC!K192)</f>
        <v>*</v>
      </c>
      <c r="O200" s="179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2" t="str">
        <f>IF(FN_MC!N193="","*",FN_MC!N193)</f>
        <v>-</v>
      </c>
      <c r="M201" s="97" t="str">
        <f>IF(FN_MC!J193="","*",FN_MC!J193)</f>
        <v>*</v>
      </c>
      <c r="N201" s="179" t="str">
        <f>IF(FN_MC!K193="","*",FN_MC!K193)</f>
        <v>*</v>
      </c>
      <c r="O201" s="179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2" t="str">
        <f>IF(FN_MC!N194="","*",FN_MC!N194)</f>
        <v>-</v>
      </c>
      <c r="M202" s="97" t="str">
        <f>IF(FN_MC!J194="","*",FN_MC!J194)</f>
        <v>*</v>
      </c>
      <c r="N202" s="179" t="str">
        <f>IF(FN_MC!K194="","*",FN_MC!K194)</f>
        <v>*</v>
      </c>
      <c r="O202" s="179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2" t="str">
        <f>IF(FN_MC!N195="","*",FN_MC!N195)</f>
        <v>-</v>
      </c>
      <c r="M203" s="97" t="str">
        <f>IF(FN_MC!J195="","*",FN_MC!J195)</f>
        <v>*</v>
      </c>
      <c r="N203" s="179" t="str">
        <f>IF(FN_MC!K195="","*",FN_MC!K195)</f>
        <v>*</v>
      </c>
      <c r="O203" s="179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2" t="str">
        <f>IF(FN_MC!N196="","*",FN_MC!N196)</f>
        <v>-</v>
      </c>
      <c r="M204" s="97" t="str">
        <f>IF(FN_MC!J196="","*",FN_MC!J196)</f>
        <v>*</v>
      </c>
      <c r="N204" s="179" t="str">
        <f>IF(FN_MC!K196="","*",FN_MC!K196)</f>
        <v>*</v>
      </c>
      <c r="O204" s="179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2" t="str">
        <f>IF(FN_MC!N197="","*",FN_MC!N197)</f>
        <v>-</v>
      </c>
      <c r="M205" s="97" t="str">
        <f>IF(FN_MC!J197="","*",FN_MC!J197)</f>
        <v>*</v>
      </c>
      <c r="N205" s="179" t="str">
        <f>IF(FN_MC!K197="","*",FN_MC!K197)</f>
        <v>*</v>
      </c>
      <c r="O205" s="179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2" t="str">
        <f>IF(FN_MC!N198="","*",FN_MC!N198)</f>
        <v>-</v>
      </c>
      <c r="M206" s="97" t="str">
        <f>IF(FN_MC!J198="","*",FN_MC!J198)</f>
        <v>*</v>
      </c>
      <c r="N206" s="179" t="str">
        <f>IF(FN_MC!K198="","*",FN_MC!K198)</f>
        <v>*</v>
      </c>
      <c r="O206" s="179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2" t="str">
        <f>IF(FN_MC!N199="","*",FN_MC!N199)</f>
        <v>-</v>
      </c>
      <c r="M207" s="97" t="str">
        <f>IF(FN_MC!J199="","*",FN_MC!J199)</f>
        <v>*</v>
      </c>
      <c r="N207" s="179" t="str">
        <f>IF(FN_MC!K199="","*",FN_MC!K199)</f>
        <v>*</v>
      </c>
      <c r="O207" s="179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2" t="str">
        <f>IF(FN_MC!N200="","*",FN_MC!N200)</f>
        <v>-</v>
      </c>
      <c r="M208" s="97" t="str">
        <f>IF(FN_MC!J200="","*",FN_MC!J200)</f>
        <v>*</v>
      </c>
      <c r="N208" s="179" t="str">
        <f>IF(FN_MC!K200="","*",FN_MC!K200)</f>
        <v>*</v>
      </c>
      <c r="O208" s="179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2" t="str">
        <f>IF(FN_MC!N201="","*",FN_MC!N201)</f>
        <v>-</v>
      </c>
      <c r="M209" s="97" t="str">
        <f>IF(FN_MC!J201="","*",FN_MC!J201)</f>
        <v>*</v>
      </c>
      <c r="N209" s="179" t="str">
        <f>IF(FN_MC!K201="","*",FN_MC!K201)</f>
        <v>*</v>
      </c>
      <c r="O209" s="179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2" t="str">
        <f>IF(FN_MC!N202="","*",FN_MC!N202)</f>
        <v>-</v>
      </c>
      <c r="M210" s="97" t="str">
        <f>IF(FN_MC!J202="","*",FN_MC!J202)</f>
        <v>*</v>
      </c>
      <c r="N210" s="179" t="str">
        <f>IF(FN_MC!K202="","*",FN_MC!K202)</f>
        <v>*</v>
      </c>
      <c r="O210" s="179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2" t="str">
        <f>IF(FN_MC!N203="","*",FN_MC!N203)</f>
        <v>-</v>
      </c>
      <c r="M211" s="97" t="str">
        <f>IF(FN_MC!J203="","*",FN_MC!J203)</f>
        <v>*</v>
      </c>
      <c r="N211" s="179" t="str">
        <f>IF(FN_MC!K203="","*",FN_MC!K203)</f>
        <v>*</v>
      </c>
      <c r="O211" s="179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2" t="str">
        <f>IF(FN_MC!N204="","*",FN_MC!N204)</f>
        <v>-</v>
      </c>
      <c r="M212" s="97" t="str">
        <f>IF(FN_MC!J204="","*",FN_MC!J204)</f>
        <v>*</v>
      </c>
      <c r="N212" s="179" t="str">
        <f>IF(FN_MC!K204="","*",FN_MC!K204)</f>
        <v>*</v>
      </c>
      <c r="O212" s="179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2" t="str">
        <f>IF(FN_MC!N205="","*",FN_MC!N205)</f>
        <v>-</v>
      </c>
      <c r="M213" s="97" t="str">
        <f>IF(FN_MC!J205="","*",FN_MC!J205)</f>
        <v>*</v>
      </c>
      <c r="N213" s="179" t="str">
        <f>IF(FN_MC!K205="","*",FN_MC!K205)</f>
        <v>*</v>
      </c>
      <c r="O213" s="179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2" t="str">
        <f>IF(FN_MC!N206="","*",FN_MC!N206)</f>
        <v>-</v>
      </c>
      <c r="M214" s="97" t="str">
        <f>IF(FN_MC!J206="","*",FN_MC!J206)</f>
        <v>*</v>
      </c>
      <c r="N214" s="179" t="str">
        <f>IF(FN_MC!K206="","*",FN_MC!K206)</f>
        <v>*</v>
      </c>
      <c r="O214" s="179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2" t="str">
        <f>IF(FN_MC!N207="","*",FN_MC!N207)</f>
        <v>-</v>
      </c>
      <c r="M215" s="97" t="str">
        <f>IF(FN_MC!J207="","*",FN_MC!J207)</f>
        <v>*</v>
      </c>
      <c r="N215" s="179" t="str">
        <f>IF(FN_MC!K207="","*",FN_MC!K207)</f>
        <v>*</v>
      </c>
      <c r="O215" s="179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2" t="str">
        <f>IF(FN_MC!N208="","*",FN_MC!N208)</f>
        <v>-</v>
      </c>
      <c r="M216" s="97" t="str">
        <f>IF(FN_MC!J208="","*",FN_MC!J208)</f>
        <v>*</v>
      </c>
      <c r="N216" s="179" t="str">
        <f>IF(FN_MC!K208="","*",FN_MC!K208)</f>
        <v>*</v>
      </c>
      <c r="O216" s="179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2" t="str">
        <f>IF(FN_MC!N209="","*",FN_MC!N209)</f>
        <v>-</v>
      </c>
      <c r="M217" s="97" t="str">
        <f>IF(FN_MC!J209="","*",FN_MC!J209)</f>
        <v>*</v>
      </c>
      <c r="N217" s="179" t="str">
        <f>IF(FN_MC!K209="","*",FN_MC!K209)</f>
        <v>*</v>
      </c>
      <c r="O217" s="179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2" t="str">
        <f>IF(FN_MC!N210="","*",FN_MC!N210)</f>
        <v>-</v>
      </c>
      <c r="M218" s="97" t="str">
        <f>IF(FN_MC!J210="","*",FN_MC!J210)</f>
        <v>*</v>
      </c>
      <c r="N218" s="179" t="str">
        <f>IF(FN_MC!K210="","*",FN_MC!K210)</f>
        <v>*</v>
      </c>
      <c r="O218" s="179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2" t="str">
        <f>IF(FN_MC!N211="","*",FN_MC!N211)</f>
        <v>-</v>
      </c>
      <c r="M219" s="97" t="str">
        <f>IF(FN_MC!J211="","*",FN_MC!J211)</f>
        <v>*</v>
      </c>
      <c r="N219" s="179" t="str">
        <f>IF(FN_MC!K211="","*",FN_MC!K211)</f>
        <v>*</v>
      </c>
      <c r="O219" s="179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2" t="str">
        <f>IF(FN_MC!N212="","*",FN_MC!N212)</f>
        <v>-</v>
      </c>
      <c r="M220" s="97" t="str">
        <f>IF(FN_MC!J212="","*",FN_MC!J212)</f>
        <v>*</v>
      </c>
      <c r="N220" s="179" t="str">
        <f>IF(FN_MC!K212="","*",FN_MC!K212)</f>
        <v>*</v>
      </c>
      <c r="O220" s="179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2" t="str">
        <f>IF(FN_MC!N213="","*",FN_MC!N213)</f>
        <v>-</v>
      </c>
      <c r="M221" s="97" t="str">
        <f>IF(FN_MC!J213="","*",FN_MC!J213)</f>
        <v>*</v>
      </c>
      <c r="N221" s="179" t="str">
        <f>IF(FN_MC!K213="","*",FN_MC!K213)</f>
        <v>*</v>
      </c>
      <c r="O221" s="179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2" t="str">
        <f>IF(FN_MC!N214="","*",FN_MC!N214)</f>
        <v>-</v>
      </c>
      <c r="M222" s="97" t="str">
        <f>IF(FN_MC!J214="","*",FN_MC!J214)</f>
        <v>*</v>
      </c>
      <c r="N222" s="179" t="str">
        <f>IF(FN_MC!K214="","*",FN_MC!K214)</f>
        <v>*</v>
      </c>
      <c r="O222" s="179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2" t="str">
        <f>IF(FN_MC!N215="","*",FN_MC!N215)</f>
        <v>-</v>
      </c>
      <c r="M223" s="97" t="str">
        <f>IF(FN_MC!J215="","*",FN_MC!J215)</f>
        <v>*</v>
      </c>
      <c r="N223" s="179" t="str">
        <f>IF(FN_MC!K215="","*",FN_MC!K215)</f>
        <v>*</v>
      </c>
      <c r="O223" s="179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2" t="str">
        <f>IF(FN_MC!N216="","*",FN_MC!N216)</f>
        <v>-</v>
      </c>
      <c r="M224" s="97" t="str">
        <f>IF(FN_MC!J216="","*",FN_MC!J216)</f>
        <v>*</v>
      </c>
      <c r="N224" s="179" t="str">
        <f>IF(FN_MC!K216="","*",FN_MC!K216)</f>
        <v>*</v>
      </c>
      <c r="O224" s="179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2" t="str">
        <f>IF(FN_MC!N217="","*",FN_MC!N217)</f>
        <v>-</v>
      </c>
      <c r="M225" s="97" t="str">
        <f>IF(FN_MC!J217="","*",FN_MC!J217)</f>
        <v>*</v>
      </c>
      <c r="N225" s="179" t="str">
        <f>IF(FN_MC!K217="","*",FN_MC!K217)</f>
        <v>*</v>
      </c>
      <c r="O225" s="179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2" t="str">
        <f>IF(FN_MC!N218="","*",FN_MC!N218)</f>
        <v>-</v>
      </c>
      <c r="M226" s="97" t="str">
        <f>IF(FN_MC!J218="","*",FN_MC!J218)</f>
        <v>*</v>
      </c>
      <c r="N226" s="179" t="str">
        <f>IF(FN_MC!K218="","*",FN_MC!K218)</f>
        <v>*</v>
      </c>
      <c r="O226" s="179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2" t="str">
        <f>IF(FN_MC!N219="","*",FN_MC!N219)</f>
        <v>-</v>
      </c>
      <c r="M227" s="97" t="str">
        <f>IF(FN_MC!J219="","*",FN_MC!J219)</f>
        <v>*</v>
      </c>
      <c r="N227" s="179" t="str">
        <f>IF(FN_MC!K219="","*",FN_MC!K219)</f>
        <v>*</v>
      </c>
      <c r="O227" s="179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2" t="str">
        <f>IF(FN_MC!N220="","*",FN_MC!N220)</f>
        <v>-</v>
      </c>
      <c r="M228" s="97" t="str">
        <f>IF(FN_MC!J220="","*",FN_MC!J220)</f>
        <v>*</v>
      </c>
      <c r="N228" s="179" t="str">
        <f>IF(FN_MC!K220="","*",FN_MC!K220)</f>
        <v>*</v>
      </c>
      <c r="O228" s="179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2" t="str">
        <f>IF(FN_MC!N221="","*",FN_MC!N221)</f>
        <v>-</v>
      </c>
      <c r="M229" s="97" t="str">
        <f>IF(FN_MC!J221="","*",FN_MC!J221)</f>
        <v>*</v>
      </c>
      <c r="N229" s="179" t="str">
        <f>IF(FN_MC!K221="","*",FN_MC!K221)</f>
        <v>*</v>
      </c>
      <c r="O229" s="179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2" t="str">
        <f>IF(FN_MC!N222="","*",FN_MC!N222)</f>
        <v>-</v>
      </c>
      <c r="M230" s="97" t="str">
        <f>IF(FN_MC!J222="","*",FN_MC!J222)</f>
        <v>*</v>
      </c>
      <c r="N230" s="179" t="str">
        <f>IF(FN_MC!K222="","*",FN_MC!K222)</f>
        <v>*</v>
      </c>
      <c r="O230" s="179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2" t="str">
        <f>IF(FN_MC!N223="","*",FN_MC!N223)</f>
        <v>-</v>
      </c>
      <c r="M231" s="97" t="str">
        <f>IF(FN_MC!J223="","*",FN_MC!J223)</f>
        <v>*</v>
      </c>
      <c r="N231" s="179" t="str">
        <f>IF(FN_MC!K223="","*",FN_MC!K223)</f>
        <v>*</v>
      </c>
      <c r="O231" s="179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2" t="str">
        <f>IF(FN_MC!N224="","*",FN_MC!N224)</f>
        <v>-</v>
      </c>
      <c r="M232" s="97" t="str">
        <f>IF(FN_MC!J224="","*",FN_MC!J224)</f>
        <v>*</v>
      </c>
      <c r="N232" s="179" t="str">
        <f>IF(FN_MC!K224="","*",FN_MC!K224)</f>
        <v>*</v>
      </c>
      <c r="O232" s="179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2" t="str">
        <f>IF(FN_MC!N225="","*",FN_MC!N225)</f>
        <v>-</v>
      </c>
      <c r="M233" s="97" t="str">
        <f>IF(FN_MC!J225="","*",FN_MC!J225)</f>
        <v>*</v>
      </c>
      <c r="N233" s="179" t="str">
        <f>IF(FN_MC!K225="","*",FN_MC!K225)</f>
        <v>*</v>
      </c>
      <c r="O233" s="179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2" t="str">
        <f>IF(FN_MC!N226="","*",FN_MC!N226)</f>
        <v>-</v>
      </c>
      <c r="M234" s="97" t="str">
        <f>IF(FN_MC!J226="","*",FN_MC!J226)</f>
        <v>*</v>
      </c>
      <c r="N234" s="179" t="str">
        <f>IF(FN_MC!K226="","*",FN_MC!K226)</f>
        <v>*</v>
      </c>
      <c r="O234" s="179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2" t="str">
        <f>IF(FN_MC!N227="","*",FN_MC!N227)</f>
        <v>-</v>
      </c>
      <c r="M235" s="97" t="str">
        <f>IF(FN_MC!J227="","*",FN_MC!J227)</f>
        <v>*</v>
      </c>
      <c r="N235" s="179" t="str">
        <f>IF(FN_MC!K227="","*",FN_MC!K227)</f>
        <v>*</v>
      </c>
      <c r="O235" s="179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2" t="str">
        <f>IF(FN_MC!N228="","*",FN_MC!N228)</f>
        <v>-</v>
      </c>
      <c r="M236" s="97" t="str">
        <f>IF(FN_MC!J228="","*",FN_MC!J228)</f>
        <v>*</v>
      </c>
      <c r="N236" s="179" t="str">
        <f>IF(FN_MC!K228="","*",FN_MC!K228)</f>
        <v>*</v>
      </c>
      <c r="O236" s="179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2" t="str">
        <f>IF(FN_MC!N229="","*",FN_MC!N229)</f>
        <v>-</v>
      </c>
      <c r="M237" s="97" t="str">
        <f>IF(FN_MC!J229="","*",FN_MC!J229)</f>
        <v>*</v>
      </c>
      <c r="N237" s="179" t="str">
        <f>IF(FN_MC!K229="","*",FN_MC!K229)</f>
        <v>*</v>
      </c>
      <c r="O237" s="179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2" t="str">
        <f>IF(FN_MC!N230="","*",FN_MC!N230)</f>
        <v>-</v>
      </c>
      <c r="M238" s="97" t="str">
        <f>IF(FN_MC!J230="","*",FN_MC!J230)</f>
        <v>*</v>
      </c>
      <c r="N238" s="179" t="str">
        <f>IF(FN_MC!K230="","*",FN_MC!K230)</f>
        <v>*</v>
      </c>
      <c r="O238" s="179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2" t="str">
        <f>IF(FN_MC!N231="","*",FN_MC!N231)</f>
        <v>-</v>
      </c>
      <c r="M239" s="97" t="str">
        <f>IF(FN_MC!J231="","*",FN_MC!J231)</f>
        <v>*</v>
      </c>
      <c r="N239" s="179" t="str">
        <f>IF(FN_MC!K231="","*",FN_MC!K231)</f>
        <v>*</v>
      </c>
      <c r="O239" s="179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2" t="str">
        <f>IF(FN_MC!N232="","*",FN_MC!N232)</f>
        <v>-</v>
      </c>
      <c r="M240" s="97" t="str">
        <f>IF(FN_MC!J232="","*",FN_MC!J232)</f>
        <v>*</v>
      </c>
      <c r="N240" s="179" t="str">
        <f>IF(FN_MC!K232="","*",FN_MC!K232)</f>
        <v>*</v>
      </c>
      <c r="O240" s="179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2" t="str">
        <f>IF(FN_MC!N233="","*",FN_MC!N233)</f>
        <v>-</v>
      </c>
      <c r="M241" s="97" t="str">
        <f>IF(FN_MC!J233="","*",FN_MC!J233)</f>
        <v>*</v>
      </c>
      <c r="N241" s="179" t="str">
        <f>IF(FN_MC!K233="","*",FN_MC!K233)</f>
        <v>*</v>
      </c>
      <c r="O241" s="179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2" t="str">
        <f>IF(FN_MC!N234="","*",FN_MC!N234)</f>
        <v>-</v>
      </c>
      <c r="M242" s="97" t="str">
        <f>IF(FN_MC!J234="","*",FN_MC!J234)</f>
        <v>*</v>
      </c>
      <c r="N242" s="179" t="str">
        <f>IF(FN_MC!K234="","*",FN_MC!K234)</f>
        <v>*</v>
      </c>
      <c r="O242" s="179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2" t="str">
        <f>IF(FN_MC!N235="","*",FN_MC!N235)</f>
        <v>-</v>
      </c>
      <c r="M243" s="97" t="str">
        <f>IF(FN_MC!J235="","*",FN_MC!J235)</f>
        <v>*</v>
      </c>
      <c r="N243" s="179" t="str">
        <f>IF(FN_MC!K235="","*",FN_MC!K235)</f>
        <v>*</v>
      </c>
      <c r="O243" s="179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2" t="str">
        <f>IF(FN_MC!N771="","*",FN_MC!N771)</f>
        <v>*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2" t="str">
        <f>IF(FN_MC!N772="","*",FN_MC!N772)</f>
        <v>*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2" t="str">
        <f>IF(FN_MC!N773="","*",FN_MC!N773)</f>
        <v>*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2" t="str">
        <f>IF(FN_MC!N774="","*",FN_MC!N774)</f>
        <v>*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1634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1635</v>
      </c>
      <c r="C4" s="187" t="s">
        <v>1636</v>
      </c>
      <c r="D4" s="187" t="s">
        <v>1637</v>
      </c>
      <c r="E4" s="187" t="s">
        <v>1638</v>
      </c>
      <c r="F4" s="187" t="s">
        <v>366</v>
      </c>
      <c r="G4" s="187" t="s">
        <v>1639</v>
      </c>
    </row>
    <row r="5" spans="2:7">
      <c r="B5" s="188" t="s">
        <v>1640</v>
      </c>
      <c r="C5" s="188">
        <v>309525</v>
      </c>
      <c r="D5" s="188" t="s">
        <v>1641</v>
      </c>
      <c r="E5" s="188" t="s">
        <v>249</v>
      </c>
      <c r="F5" s="188" t="s">
        <v>1642</v>
      </c>
      <c r="G5" s="189">
        <v>46296</v>
      </c>
    </row>
    <row r="6" spans="2:7">
      <c r="B6" s="188" t="s">
        <v>1643</v>
      </c>
      <c r="C6" s="188">
        <v>257410</v>
      </c>
      <c r="D6" s="188" t="s">
        <v>1644</v>
      </c>
      <c r="E6" s="188" t="s">
        <v>249</v>
      </c>
      <c r="F6" s="188" t="s">
        <v>1642</v>
      </c>
      <c r="G6" s="189"/>
    </row>
    <row r="7" spans="2:7">
      <c r="B7" s="188" t="s">
        <v>1484</v>
      </c>
      <c r="C7" s="188">
        <v>256875</v>
      </c>
      <c r="D7" s="188" t="s">
        <v>1645</v>
      </c>
      <c r="E7" s="188" t="s">
        <v>249</v>
      </c>
      <c r="F7" s="188" t="s">
        <v>1642</v>
      </c>
      <c r="G7" s="189">
        <v>46296</v>
      </c>
    </row>
    <row r="8" spans="2:7">
      <c r="B8" s="188" t="s">
        <v>1646</v>
      </c>
      <c r="C8" s="188">
        <v>257278</v>
      </c>
      <c r="D8" s="188" t="s">
        <v>1647</v>
      </c>
      <c r="E8" s="188" t="s">
        <v>240</v>
      </c>
      <c r="F8" s="188" t="s">
        <v>1648</v>
      </c>
      <c r="G8" s="189">
        <v>46235</v>
      </c>
    </row>
    <row r="9" spans="2:7">
      <c r="B9" s="188" t="s">
        <v>1649</v>
      </c>
      <c r="C9" s="188">
        <v>261794</v>
      </c>
      <c r="D9" s="188" t="s">
        <v>1650</v>
      </c>
      <c r="E9" s="188" t="s">
        <v>240</v>
      </c>
      <c r="F9" s="188" t="s">
        <v>1648</v>
      </c>
      <c r="G9" s="189">
        <v>46082</v>
      </c>
    </row>
    <row r="10" spans="2:7">
      <c r="B10" s="188" t="s">
        <v>1651</v>
      </c>
      <c r="C10" s="188">
        <v>257033</v>
      </c>
      <c r="D10" s="188" t="s">
        <v>1652</v>
      </c>
      <c r="E10" s="188" t="s">
        <v>240</v>
      </c>
      <c r="F10" s="188" t="s">
        <v>480</v>
      </c>
      <c r="G10" s="188" t="s">
        <v>1653</v>
      </c>
    </row>
    <row r="11" spans="2:7">
      <c r="B11" s="188" t="s">
        <v>1654</v>
      </c>
      <c r="C11" s="188">
        <v>396578</v>
      </c>
      <c r="D11" s="188" t="s">
        <v>1655</v>
      </c>
      <c r="E11" s="188" t="s">
        <v>240</v>
      </c>
      <c r="F11" s="188" t="s">
        <v>480</v>
      </c>
      <c r="G11" s="188" t="s">
        <v>1653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1656</v>
      </c>
      <c r="D5" s="269"/>
      <c r="E5" s="269"/>
      <c r="F5" s="269"/>
      <c r="G5" s="269"/>
      <c r="H5" s="269"/>
      <c r="I5" s="269"/>
      <c r="J5" s="270"/>
      <c r="K5" s="271" t="s">
        <v>1657</v>
      </c>
      <c r="L5" s="272"/>
      <c r="M5" s="272"/>
      <c r="N5" s="272"/>
      <c r="O5" s="273" t="s">
        <v>1658</v>
      </c>
      <c r="P5" s="274"/>
      <c r="Q5" s="275"/>
    </row>
    <row r="6" spans="1:17" s="81" customFormat="1" ht="15.75" customHeight="1">
      <c r="A6" s="75" t="s">
        <v>1632</v>
      </c>
      <c r="B6" s="82" t="s">
        <v>1631</v>
      </c>
      <c r="C6" s="83" t="s">
        <v>1212</v>
      </c>
      <c r="D6" s="84" t="s">
        <v>1213</v>
      </c>
      <c r="E6" s="83" t="s">
        <v>1659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1660</v>
      </c>
      <c r="M6" s="116" t="s">
        <v>29</v>
      </c>
      <c r="N6" s="117" t="s">
        <v>1207</v>
      </c>
      <c r="O6" s="161" t="s">
        <v>1250</v>
      </c>
      <c r="P6" s="128"/>
      <c r="Q6" s="138" t="s">
        <v>1661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5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>
        <f>IF(FN_MC!B176="","*",FN_MC!B176)</f>
        <v>46070</v>
      </c>
      <c r="B207" s="86" t="str">
        <f>IF(FN_MC!X176="","*",FN_MC!X176)</f>
        <v>Oportunidade</v>
      </c>
      <c r="C207" s="87" t="str">
        <f>IF(FN_MC!S176="","*",FN_MC!S176)</f>
        <v>MALHA CENTRAL</v>
      </c>
      <c r="D207" s="87" t="str">
        <f>IF(FN_MC!T176="","*",FN_MC!T176)</f>
        <v>RAMAL</v>
      </c>
      <c r="E207" s="87" t="str">
        <f>IF(FN_MC!D176="","*",FN_MC!D176)</f>
        <v>A88</v>
      </c>
      <c r="F207" s="87" t="str">
        <f>IF(FN_MC!H176="","*",FN_MC!H176)</f>
        <v>ZDK</v>
      </c>
      <c r="G207" s="87" t="str">
        <f>IF(FN_MC!M176="","*",FN_MC!M176)</f>
        <v>ZDK</v>
      </c>
      <c r="H207" s="125">
        <f>IF(FN_MC!K176="","*",FN_MC!K176)</f>
        <v>251.05199999999999</v>
      </c>
      <c r="I207" s="110">
        <f>IF(FN_MC!O176="","*",FN_MC!O176)</f>
        <v>0.375</v>
      </c>
      <c r="J207" s="110">
        <f>IF(FN_MC!P176="","*",FN_MC!P176)</f>
        <v>4.1666666666666664E-2</v>
      </c>
      <c r="K207" s="118" t="str">
        <f>IF(FN_MC!AK176="","*",FN_MC!AK176)</f>
        <v>ZDK</v>
      </c>
      <c r="L207" s="118" t="str">
        <f>IF(FN_MC!AM176="","*",FN_MC!AM176)</f>
        <v>ZDK</v>
      </c>
      <c r="M207" s="118">
        <f>IF(FN_MC!AP176="","*",FN_MC!AP176)</f>
        <v>251.05199999999999</v>
      </c>
      <c r="N207" s="118" t="str">
        <f>IF(FN_MC!AM176="","*",FN_MC!AM176)</f>
        <v>ZDK</v>
      </c>
      <c r="O207" s="135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>
        <f>IF(FN_MC!B177="","*",FN_MC!B177)</f>
        <v>46070</v>
      </c>
      <c r="B208" s="86" t="str">
        <f>IF(FN_MC!X177="","*",FN_MC!X177)</f>
        <v>Oportunidade</v>
      </c>
      <c r="C208" s="87" t="str">
        <f>IF(FN_MC!S177="","*",FN_MC!S177)</f>
        <v>MALHA CENTRAL</v>
      </c>
      <c r="D208" s="87" t="str">
        <f>IF(FN_MC!T177="","*",FN_MC!T177)</f>
        <v>RAMAL</v>
      </c>
      <c r="E208" s="87" t="str">
        <f>IF(FN_MC!D177="","*",FN_MC!D177)</f>
        <v>E18</v>
      </c>
      <c r="F208" s="87" t="str">
        <f>IF(FN_MC!H177="","*",FN_MC!H177)</f>
        <v>ZIQZQY</v>
      </c>
      <c r="G208" s="87" t="str">
        <f>IF(FN_MC!M177="","*",FN_MC!M177)</f>
        <v>ZIQ-ZQY</v>
      </c>
      <c r="H208" s="125">
        <f>IF(FN_MC!K177="","*",FN_MC!K177)</f>
        <v>176</v>
      </c>
      <c r="I208" s="110">
        <f>IF(FN_MC!O177="","*",FN_MC!O177)</f>
        <v>0.35416666666666669</v>
      </c>
      <c r="J208" s="110">
        <f>IF(FN_MC!P177="","*",FN_MC!P177)</f>
        <v>0.125</v>
      </c>
      <c r="K208" s="118" t="str">
        <f>IF(FN_MC!AK177="","*",FN_MC!AK177)</f>
        <v>ZIQZQY</v>
      </c>
      <c r="L208" s="118" t="str">
        <f>IF(FN_MC!AM177="","*",FN_MC!AM177)</f>
        <v>ZIQ-ZQY</v>
      </c>
      <c r="M208" s="118">
        <f>IF(FN_MC!AP177="","*",FN_MC!AP177)</f>
        <v>176</v>
      </c>
      <c r="N208" s="118" t="str">
        <f>IF(FN_MC!AM177="","*",FN_MC!AM177)</f>
        <v>ZIQ-ZQY</v>
      </c>
      <c r="O208" s="135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5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5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>
        <f>IF(FN_MC!B180="","*",FN_MC!B180)</f>
        <v>46071</v>
      </c>
      <c r="B211" s="86" t="str">
        <f>IF(FN_MC!X180="","*",FN_MC!X180)</f>
        <v>Contrato</v>
      </c>
      <c r="C211" s="87" t="str">
        <f>IF(FN_MC!S180="","*",FN_MC!S180)</f>
        <v>FERRONORTE</v>
      </c>
      <c r="D211" s="87" t="str">
        <f>IF(FN_MC!T180="","*",FN_MC!T180)</f>
        <v>TGR-TRO</v>
      </c>
      <c r="E211" s="87" t="str">
        <f>IF(FN_MC!D180="","*",FN_MC!D180)</f>
        <v>V86</v>
      </c>
      <c r="F211" s="87" t="str">
        <f>IF(FN_MC!H180="","*",FN_MC!H180)</f>
        <v>TIQ</v>
      </c>
      <c r="G211" s="87" t="str">
        <f>IF(FN_MC!M180="","*",FN_MC!M180)</f>
        <v>TBS</v>
      </c>
      <c r="H211" s="125">
        <f>IF(FN_MC!K180="","*",FN_MC!K180)</f>
        <v>659.976</v>
      </c>
      <c r="I211" s="110">
        <f>IF(FN_MC!O180="","*",FN_MC!O180)</f>
        <v>0.4375</v>
      </c>
      <c r="J211" s="110">
        <f>IF(FN_MC!P180="","*",FN_MC!P180)</f>
        <v>0.125</v>
      </c>
      <c r="K211" s="118" t="str">
        <f>IF(FN_MC!AK180="","*",FN_MC!AK180)</f>
        <v>TIQ</v>
      </c>
      <c r="L211" s="118" t="str">
        <f>IF(FN_MC!AM180="","*",FN_MC!AM180)</f>
        <v>TBS</v>
      </c>
      <c r="M211" s="118">
        <f>IF(FN_MC!AP180="","*",FN_MC!AP180)</f>
        <v>659.976</v>
      </c>
      <c r="N211" s="118" t="str">
        <f>IF(FN_MC!AM180="","*",FN_MC!AM180)</f>
        <v>TBS</v>
      </c>
      <c r="O211" s="135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>
        <f>IF(FN_MC!B181="","*",FN_MC!B181)</f>
        <v>46071</v>
      </c>
      <c r="B212" s="86" t="str">
        <f>IF(FN_MC!X181="","*",FN_MC!X181)</f>
        <v>Oportunidade</v>
      </c>
      <c r="C212" s="87" t="str">
        <f>IF(FN_MC!S181="","*",FN_MC!S181)</f>
        <v>FERRONORTE</v>
      </c>
      <c r="D212" s="87" t="str">
        <f>IF(FN_MC!T181="","*",FN_MC!T181)</f>
        <v>TGR-TRO</v>
      </c>
      <c r="E212" s="87" t="str">
        <f>IF(FN_MC!D181="","*",FN_MC!D181)</f>
        <v>BRUNO (TF-525)</v>
      </c>
      <c r="F212" s="87" t="str">
        <f>IF(FN_MC!H181="","*",FN_MC!H181)</f>
        <v>TEP1</v>
      </c>
      <c r="G212" s="87" t="str">
        <f>IF(FN_MC!M181="","*",FN_MC!M181)</f>
        <v>TEP</v>
      </c>
      <c r="H212" s="125">
        <f>IF(FN_MC!K181="","*",FN_MC!K181)</f>
        <v>563.09</v>
      </c>
      <c r="I212" s="110">
        <f>IF(FN_MC!O181="","*",FN_MC!O181)</f>
        <v>0.375</v>
      </c>
      <c r="J212" s="110">
        <f>IF(FN_MC!P181="","*",FN_MC!P181)</f>
        <v>6.25E-2</v>
      </c>
      <c r="K212" s="118" t="str">
        <f>IF(FN_MC!AK181="","*",FN_MC!AK181)</f>
        <v>TEP1</v>
      </c>
      <c r="L212" s="118" t="str">
        <f>IF(FN_MC!AM181="","*",FN_MC!AM181)</f>
        <v>TEP</v>
      </c>
      <c r="M212" s="118">
        <f>IF(FN_MC!AP181="","*",FN_MC!AP181)</f>
        <v>563.09</v>
      </c>
      <c r="N212" s="118" t="str">
        <f>IF(FN_MC!AM181="","*",FN_MC!AM181)</f>
        <v>TEP</v>
      </c>
      <c r="O212" s="135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>
        <f>IF(FN_MC!B182="","*",FN_MC!B182)</f>
        <v>46071</v>
      </c>
      <c r="B213" s="86" t="str">
        <f>IF(FN_MC!X182="","*",FN_MC!X182)</f>
        <v>Contrato</v>
      </c>
      <c r="C213" s="87" t="str">
        <f>IF(FN_MC!S182="","*",FN_MC!S182)</f>
        <v>FERRONORTE</v>
      </c>
      <c r="D213" s="87" t="str">
        <f>IF(FN_MC!T182="","*",FN_MC!T182)</f>
        <v>TCS-TGR</v>
      </c>
      <c r="E213" s="87" t="str">
        <f>IF(FN_MC!D182="","*",FN_MC!D182)</f>
        <v>W70</v>
      </c>
      <c r="F213" s="87" t="str">
        <f>IF(FN_MC!H182="","*",FN_MC!H182)</f>
        <v>464TBR</v>
      </c>
      <c r="G213" s="87" t="str">
        <f>IF(FN_MC!M182="","*",FN_MC!M182)</f>
        <v>TVL-TBR</v>
      </c>
      <c r="H213" s="125">
        <f>IF(FN_MC!K182="","*",FN_MC!K182)</f>
        <v>472.2</v>
      </c>
      <c r="I213" s="110">
        <f>IF(FN_MC!O182="","*",FN_MC!O182)</f>
        <v>0.41666666666666669</v>
      </c>
      <c r="J213" s="110">
        <f>IF(FN_MC!P182="","*",FN_MC!P182)</f>
        <v>0.125</v>
      </c>
      <c r="K213" s="118" t="str">
        <f>IF(FN_MC!AK182="","*",FN_MC!AK182)</f>
        <v>464TBR</v>
      </c>
      <c r="L213" s="118" t="str">
        <f>IF(FN_MC!AM182="","*",FN_MC!AM182)</f>
        <v>TVL-TBR</v>
      </c>
      <c r="M213" s="118">
        <f>IF(FN_MC!AP182="","*",FN_MC!AP182)</f>
        <v>472.2</v>
      </c>
      <c r="N213" s="118" t="str">
        <f>IF(FN_MC!AM182="","*",FN_MC!AM182)</f>
        <v>TVL-TBR</v>
      </c>
      <c r="O213" s="135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>
        <f>IF(FN_MC!B183="","*",FN_MC!B183)</f>
        <v>46071</v>
      </c>
      <c r="B214" s="86" t="str">
        <f>IF(FN_MC!X183="","*",FN_MC!X183)</f>
        <v>Contrato</v>
      </c>
      <c r="C214" s="87" t="str">
        <f>IF(FN_MC!S183="","*",FN_MC!S183)</f>
        <v>FERRONORTE</v>
      </c>
      <c r="D214" s="87" t="str">
        <f>IF(FN_MC!T183="","*",FN_MC!T183)</f>
        <v>TCS-TGR</v>
      </c>
      <c r="E214" s="87" t="str">
        <f>IF(FN_MC!D183="","*",FN_MC!D183)</f>
        <v>ELSON (TF-526)</v>
      </c>
      <c r="F214" s="87" t="str">
        <f>IF(FN_MC!H183="","*",FN_MC!H183)</f>
        <v>TPC440</v>
      </c>
      <c r="G214" s="87" t="str">
        <f>IF(FN_MC!M183="","*",FN_MC!M183)</f>
        <v>TPC-TVL</v>
      </c>
      <c r="H214" s="125">
        <f>IF(FN_MC!K183="","*",FN_MC!K183)</f>
        <v>430.26799999999997</v>
      </c>
      <c r="I214" s="110">
        <f>IF(FN_MC!O183="","*",FN_MC!O183)</f>
        <v>0.41666666666666669</v>
      </c>
      <c r="J214" s="110">
        <f>IF(FN_MC!P183="","*",FN_MC!P183)</f>
        <v>8.3333333333333329E-2</v>
      </c>
      <c r="K214" s="118" t="str">
        <f>IF(FN_MC!AK183="","*",FN_MC!AK183)</f>
        <v>TPC440</v>
      </c>
      <c r="L214" s="118" t="str">
        <f>IF(FN_MC!AM183="","*",FN_MC!AM183)</f>
        <v>TPC-TVL</v>
      </c>
      <c r="M214" s="118">
        <f>IF(FN_MC!AP183="","*",FN_MC!AP183)</f>
        <v>430.26799999999997</v>
      </c>
      <c r="N214" s="118" t="str">
        <f>IF(FN_MC!AM183="","*",FN_MC!AM183)</f>
        <v>TPC-TVL</v>
      </c>
      <c r="O214" s="135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>
        <f>IF(FN_MC!B184="","*",FN_MC!B184)</f>
        <v>46071</v>
      </c>
      <c r="B215" s="86" t="str">
        <f>IF(FN_MC!X184="","*",FN_MC!X184)</f>
        <v>Oportunidade</v>
      </c>
      <c r="C215" s="87" t="str">
        <f>IF(FN_MC!S184="","*",FN_MC!S184)</f>
        <v>FERRONORTE</v>
      </c>
      <c r="D215" s="87" t="str">
        <f>IF(FN_MC!T184="","*",FN_MC!T184)</f>
        <v>TCS-TGR</v>
      </c>
      <c r="E215" s="87" t="str">
        <f>IF(FN_MC!D184="","*",FN_MC!D184)</f>
        <v>A60</v>
      </c>
      <c r="F215" s="87" t="str">
        <f>IF(FN_MC!H184="","*",FN_MC!H184)</f>
        <v>TCS</v>
      </c>
      <c r="G215" s="87" t="str">
        <f>IF(FN_MC!M184="","*",FN_MC!M184)</f>
        <v>TCS-TRC</v>
      </c>
      <c r="H215" s="125">
        <f>IF(FN_MC!K184="","*",FN_MC!K184)</f>
        <v>291</v>
      </c>
      <c r="I215" s="110">
        <f>IF(FN_MC!O184="","*",FN_MC!O184)</f>
        <v>0.33333333333333331</v>
      </c>
      <c r="J215" s="110">
        <f>IF(FN_MC!P184="","*",FN_MC!P184)</f>
        <v>4.1666666666666664E-2</v>
      </c>
      <c r="K215" s="118" t="str">
        <f>IF(FN_MC!AK184="","*",FN_MC!AK184)</f>
        <v>TCS</v>
      </c>
      <c r="L215" s="118" t="str">
        <f>IF(FN_MC!AM184="","*",FN_MC!AM184)</f>
        <v>TCS-TRC</v>
      </c>
      <c r="M215" s="118">
        <f>IF(FN_MC!AP184="","*",FN_MC!AP184)</f>
        <v>291</v>
      </c>
      <c r="N215" s="118" t="str">
        <f>IF(FN_MC!AM184="","*",FN_MC!AM184)</f>
        <v>TCS-TRC</v>
      </c>
      <c r="O215" s="135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5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243</v>
      </c>
      <c r="I217" s="110">
        <f>IF(FN_MC!O186="","*",FN_MC!O186)</f>
        <v>0.35416666666666669</v>
      </c>
      <c r="J217" s="110">
        <f>IF(FN_MC!P186="","*",FN_MC!P186)</f>
        <v>8.3333333333333329E-2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243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5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>
        <f>IF(FN_MC!B188="","*",FN_MC!B188)</f>
        <v>46071</v>
      </c>
      <c r="B219" s="86" t="str">
        <f>IF(FN_MC!X188="","*",FN_MC!X188)</f>
        <v>*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MARCOS (TF-520)</v>
      </c>
      <c r="F219" s="87" t="str">
        <f>IF(FN_MC!H188="","*",FN_MC!H188)</f>
        <v>K52TQI</v>
      </c>
      <c r="G219" s="87" t="str">
        <f>IF(FN_MC!M188="","*",FN_MC!M188)</f>
        <v>TLG-TQI</v>
      </c>
      <c r="H219" s="125">
        <f>IF(FN_MC!K188="","*",FN_MC!K188)</f>
        <v>54.53</v>
      </c>
      <c r="I219" s="110">
        <f>IF(FN_MC!O188="","*",FN_MC!O188)</f>
        <v>0.375</v>
      </c>
      <c r="J219" s="110">
        <f>IF(FN_MC!P188="","*",FN_MC!P188)</f>
        <v>8.3333333333333329E-2</v>
      </c>
      <c r="K219" s="118" t="str">
        <f>IF(FN_MC!AK188="","*",FN_MC!AK188)</f>
        <v>K52TQI</v>
      </c>
      <c r="L219" s="118" t="str">
        <f>IF(FN_MC!AM188="","*",FN_MC!AM188)</f>
        <v>TLG-TQI</v>
      </c>
      <c r="M219" s="118">
        <f>IF(FN_MC!AP188="","*",FN_MC!AP188)</f>
        <v>54.53</v>
      </c>
      <c r="N219" s="118" t="str">
        <f>IF(FN_MC!AM188="","*",FN_MC!AM188)</f>
        <v>TLG-TQI</v>
      </c>
      <c r="O219" s="135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5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5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5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5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5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5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5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5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5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5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5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5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5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5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5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5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5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5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5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5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5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5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5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5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5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5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5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5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5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5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5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5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5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5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5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5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5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5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5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5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5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5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5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5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5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5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5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5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5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5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5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5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5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5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5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5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5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5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5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5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5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5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5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5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5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5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5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5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5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5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5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5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5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5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5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5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5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5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5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5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5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5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5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5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5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5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5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5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5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5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5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5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5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5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5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5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5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5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5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5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5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5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5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5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5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5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5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5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5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5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5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5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5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5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5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5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5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5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5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5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5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5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5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5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5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5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5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5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5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5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5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5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5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5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5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5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5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5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5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5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5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5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5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5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5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5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5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5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5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5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5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5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5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5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5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5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5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5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5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5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5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5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5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5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5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5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5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5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5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5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5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5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5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5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5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5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5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5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5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5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5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5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5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5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5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5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5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5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5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5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5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5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5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5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5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5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5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5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5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5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5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5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5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5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5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5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5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5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5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5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5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5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5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5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5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5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5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5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5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5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5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5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5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5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5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5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5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5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5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5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5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5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5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5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5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5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5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5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5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5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5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5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5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5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5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5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5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5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5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5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5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5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5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5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5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5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5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5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5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5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5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5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5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5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5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5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5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5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5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5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5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5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5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5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5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5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5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5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5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5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5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5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5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5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5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5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5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5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5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5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5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5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5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5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5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5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5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5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5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5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5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5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5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5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5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5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5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5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5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5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5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5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5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5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5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5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5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5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5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5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5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5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5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5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5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5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5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5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5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5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5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5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5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5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5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5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5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5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5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5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5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5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5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5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5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5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5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5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5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5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5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5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5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5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5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5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5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5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5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5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5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5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5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5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5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5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5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5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5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5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5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5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5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5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5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5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5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5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5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5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5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5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5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5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5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5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5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5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5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5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5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5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5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5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5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5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5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5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5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5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5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5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5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5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5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5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5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5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5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5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5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5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5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5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5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5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5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5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5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5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5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5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5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5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5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5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5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5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5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5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5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5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5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5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5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5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5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5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5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5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5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5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5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5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5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5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5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5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5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5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5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5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5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5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5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5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5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5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5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5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5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5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5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5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5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5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5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5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5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5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5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5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5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5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5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5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5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5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5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5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5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5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5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5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5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5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5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5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5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5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5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5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5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5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5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5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5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5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5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5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5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5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5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5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5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5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5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5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5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5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5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5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5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5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5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5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5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5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5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5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5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5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5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5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5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5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5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5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5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5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5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5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5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5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5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5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5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5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5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5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5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5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5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5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5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5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5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5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5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5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5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5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5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5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5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5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5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5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5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5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5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5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5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5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5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5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5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5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5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5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5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5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5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5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5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5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5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5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5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5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5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5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5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5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5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5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5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5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5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5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5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5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5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5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5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5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5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5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5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5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5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5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5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5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5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5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5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5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5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5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5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5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5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5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5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5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5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5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5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5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5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5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5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5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5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5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5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5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5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5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5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5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5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5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5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5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5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5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5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5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5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5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5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5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5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5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5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5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5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5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5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5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5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5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5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5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5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5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5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5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5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5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5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5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5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5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5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5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5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5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5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5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5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5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5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5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5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5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5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5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5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5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5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5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5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5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5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5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5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5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5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5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5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5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5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5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5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5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5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5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5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5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5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5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5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5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5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5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5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5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5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5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5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5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5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5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5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5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5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5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5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5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5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5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5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5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5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5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5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5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5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2026-02-16T18:14:57Z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