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16" documentId="120_S{118792C3-22EF-5104-A093-F22BFE3913F3}" xr6:coauthVersionLast="47" xr6:coauthVersionMax="47" xr10:uidLastSave="{13E07D97-1D95-450A-88B3-AECB0BF2328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39" i="1" l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<sst xmlns="http://schemas.openxmlformats.org/spreadsheetml/2006/main" count="5580" uniqueCount="1358">
  <si>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</si>
  <si>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</si>
  <si>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</si>
  <si>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</si>
  <si>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</si>
  <si>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</si>
  <si>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</si>
  <si>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</si>
  <si>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</si>
  <si>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</si>
  <si>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</si>
  <si>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</si>
  <si>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</si>
  <si>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</si>
  <si>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</si>
  <si>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</si>
  <si>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</si>
  <si>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</si>
  <si>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</si>
  <si>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</si>
  <si>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</si>
  <si>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</si>
  <si>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</si>
  <si>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</si>
  <si>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</si>
  <si>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</si>
  <si>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</si>
  <si>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</si>
  <si>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</si>
  <si>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</si>
  <si>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</si>
  <si>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</si>
  <si>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</si>
  <si>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</si>
  <si>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</si>
  <si>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</si>
  <si>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</si>
  <si>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</si>
  <si>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</si>
  <si>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</si>
  <si>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</si>
  <si>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</si>
  <si>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</si>
  <si>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</si>
  <si>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</si>
  <si>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</si>
  <si>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</si>
  <si>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</si>
  <si>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</si>
  <si>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</si>
  <si>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</si>
  <si>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</si>
  <si>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</si>
  <si>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</si>
  <si>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</si>
  <si>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</si>
  <si>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</si>
  <si>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</si>
  <si>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</si>
  <si>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</si>
  <si>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</si>
  <si>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</si>
  <si>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</si>
  <si>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</si>
  <si>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</si>
  <si>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</si>
  <si>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</si>
  <si>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</si>
  <si>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</si>
  <si>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</si>
  <si>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</si>
  <si>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</si>
  <si>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</si>
  <si>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</si>
  <si>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</si>
  <si>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</si>
  <si>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</si>
  <si>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</si>
  <si>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</si>
  <si>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</si>
  <si>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</si>
  <si>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</si>
  <si>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</si>
  <si>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</si>
  <si>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</si>
  <si>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</si>
  <si>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</si>
  <si>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</si>
  <si>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</si>
  <si>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</si>
  <si>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</si>
  <si>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</si>
  <si>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</si>
  <si>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</si>
  <si>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</si>
  <si>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</si>
  <si>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</si>
  <si>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</si>
  <si>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</si>
  <si>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</si>
  <si>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</si>
  <si>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</si>
  <si>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</si>
  <si>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</si>
  <si>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</si>
  <si>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</si>
  <si>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</si>
  <si>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</si>
  <si>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</si>
  <si>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</si>
  <si>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</si>
  <si>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</si>
  <si>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</si>
  <si>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</si>
  <si>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</si>
  <si>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</si>
  <si>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</si>
  <si>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</si>
  <si>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</si>
  <si>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</si>
  <si>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</si>
  <si>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</si>
  <si>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</si>
  <si>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</si>
  <si>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</si>
  <si>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</si>
  <si>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</si>
  <si>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</si>
  <si>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</si>
  <si>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</si>
  <si>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</si>
  <si>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</si>
  <si>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</si>
  <si>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</si>
  <si>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</si>
  <si>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</si>
  <si>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</si>
  <si>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</si>
  <si>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</si>
  <si>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</si>
  <si>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</si>
  <si>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</si>
  <si>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</si>
  <si>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</si>
  <si>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</si>
  <si>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</si>
  <si>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</si>
  <si>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</si>
  <si>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</si>
  <si>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</si>
  <si>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</si>
  <si>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</si>
  <si>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</si>
  <si>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</si>
  <si>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</si>
  <si>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</si>
  <si>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</si>
  <si>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</si>
  <si>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</si>
  <si>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</si>
  <si>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</si>
  <si>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</si>
  <si>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</si>
  <si>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</si>
  <si>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</si>
  <si>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</si>
  <si>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</si>
  <si>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</si>
  <si>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</si>
  <si>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</si>
  <si>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</si>
  <si>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</si>
  <si>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</si>
  <si>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</si>
  <si>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</si>
  <si>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</si>
  <si>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</si>
  <si>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</si>
  <si>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</si>
  <si>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</si>
  <si>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</si>
  <si>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</si>
  <si>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</si>
  <si>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</si>
  <si>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</si>
  <si>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</si>
  <si>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</si>
  <si>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</si>
  <si>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</si>
  <si>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</si>
  <si>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</si>
  <si>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</si>
  <si>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</si>
  <si>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</si>
  <si>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</si>
  <si>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</si>
  <si>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</si>
  <si>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</si>
  <si>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</si>
  <si>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</si>
  <si>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</si>
  <si>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</si>
  <si>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</si>
  <si>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</si>
  <si>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</si>
  <si>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</si>
  <si>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</si>
  <si>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</si>
  <si>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</si>
  <si>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</si>
  <si>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</si>
  <si>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</si>
  <si>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</si>
  <si>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</si>
  <si>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</si>
  <si>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</si>
  <si>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</si>
  <si>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</si>
  <si>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</si>
  <si>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</si>
  <si>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</si>
  <si>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</si>
  <si>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</si>
  <si>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</si>
  <si>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</si>
  <si>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</si>
  <si>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</si>
  <si>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</si>
  <si>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</si>
  <si>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</si>
  <si>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</si>
  <si>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</si>
  <si>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</si>
  <si>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</si>
  <si>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</si>
  <si>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</si>
  <si>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</si>
  <si>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</si>
  <si>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</si>
  <si>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</si>
  <si>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</si>
  <si>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</si>
  <si>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</si>
  <si>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</si>
  <si>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</si>
  <si>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</si>
  <si>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</si>
  <si>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</si>
  <si>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</si>
  <si>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</si>
  <si>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</si>
  <si>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</si>
  <si>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</si>
  <si>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</si>
  <si>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</si>
  <si>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</si>
  <si>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</si>
  <si>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</si>
  <si>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</si>
  <si>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</si>
  <si>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</si>
  <si>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</si>
  <si>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</si>
  <si>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</si>
  <si>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</si>
  <si>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</si>
  <si>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</si>
  <si>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</si>
  <si>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</si>
  <si>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</si>
  <si>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</si>
  <si>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</si>
  <si>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</si>
  <si>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</si>
  <si>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</si>
  <si>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</si>
  <si>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</si>
  <si>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</si>
  <si>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</si>
  <si>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</si>
  <si>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</si>
  <si>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</si>
  <si>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</si>
  <si>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</si>
  <si>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</si>
  <si>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</si>
  <si>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</si>
  <si>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</si>
  <si>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</si>
  <si>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</si>
  <si>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</si>
  <si>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</si>
  <si>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</si>
  <si>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</si>
  <si>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</si>
  <si>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</si>
  <si>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</si>
  <si>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</si>
  <si>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</si>
  <si>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</si>
  <si>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</si>
  <si>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</si>
  <si>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</si>
  <si>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</si>
  <si>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</si>
  <si>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</si>
  <si>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</si>
  <si>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</si>
  <si>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</si>
  <si>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</si>
  <si>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</si>
  <si>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</si>
  <si>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</si>
  <si>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</si>
  <si>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</si>
  <si>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</si>
  <si>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</si>
  <si>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</si>
  <si>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</si>
  <si>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</si>
  <si>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</si>
  <si>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</si>
  <si>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</si>
  <si>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</si>
  <si>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</si>
  <si>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</si>
  <si>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</si>
  <si>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</si>
  <si>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</si>
  <si>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</si>
  <si>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</si>
  <si>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</si>
  <si>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</si>
  <si>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</si>
  <si>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</si>
  <si>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</si>
  <si>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</si>
  <si>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</si>
  <si>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</si>
  <si>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</si>
  <si>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</si>
  <si>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</si>
  <si>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</si>
  <si>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</si>
  <si>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</si>
  <si>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</si>
  <si>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</si>
  <si>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</si>
  <si>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</si>
  <si>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</si>
  <si>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</si>
  <si>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</si>
  <si>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</si>
  <si>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</si>
  <si>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</si>
  <si>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</si>
  <si>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</si>
  <si>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</si>
  <si>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</si>
  <si>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</si>
  <si>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</si>
  <si>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</si>
  <si>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</si>
  <si>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</si>
  <si>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</si>
  <si>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</si>
  <si>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</si>
  <si>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</si>
  <si>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</si>
  <si>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</si>
  <si>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</si>
  <si>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</si>
  <si>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</si>
  <si>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</si>
  <si>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</si>
  <si>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</si>
  <si>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</si>
  <si>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</si>
  <si>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</si>
  <si>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</si>
  <si>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</si>
  <si>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</si>
  <si>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</si>
  <si>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</si>
  <si>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</si>
  <si>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</si>
  <si>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</si>
  <si>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</si>
  <si>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</si>
  <si>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</si>
  <si>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</si>
  <si>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</si>
  <si>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</si>
  <si>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</si>
  <si>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</si>
  <si>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</si>
  <si>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</si>
  <si>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</si>
  <si>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</si>
  <si>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</si>
  <si>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</si>
  <si>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</si>
  <si>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</si>
  <si>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</si>
  <si>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</si>
  <si>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</si>
  <si>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</si>
  <si>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</si>
  <si>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</si>
  <si>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</si>
  <si>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</si>
  <si>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</si>
  <si>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</si>
  <si>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</si>
  <si>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</si>
  <si>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</si>
  <si>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</si>
  <si>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</si>
  <si>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</si>
  <si>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</si>
  <si>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</si>
  <si>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</si>
  <si>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</si>
  <si>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</si>
  <si>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</si>
  <si>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</si>
  <si>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</si>
  <si>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</si>
  <si>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</si>
  <si>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</si>
  <si>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</si>
  <si>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</si>
  <si>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</si>
  <si>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</si>
  <si>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</si>
  <si>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</si>
  <si>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</si>
  <si>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</si>
  <si>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</si>
  <si>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</si>
  <si>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</si>
  <si>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</si>
  <si>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</si>
  <si>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</si>
  <si>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</si>
  <si>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</si>
  <si>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</si>
  <si>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</si>
  <si>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</si>
  <si>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</si>
  <si>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</si>
  <si>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</si>
  <si>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</si>
  <si>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</si>
  <si>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</si>
  <si>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</si>
  <si>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</si>
  <si>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</si>
  <si>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</si>
  <si>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</si>
  <si>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</si>
  <si>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</si>
  <si>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</si>
  <si>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</si>
  <si>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</si>
  <si>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</si>
  <si>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</si>
  <si>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</si>
  <si>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</si>
  <si>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</si>
  <si>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</si>
  <si>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</si>
  <si>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</si>
  <si>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</si>
  <si>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</si>
  <si>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</si>
  <si>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</si>
  <si>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</si>
  <si>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</si>
  <si>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</si>
  <si>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</si>
  <si>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</si>
  <si>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</si>
  <si>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</si>
  <si>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</si>
  <si>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</si>
  <si>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</si>
  <si>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</si>
  <si>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</si>
  <si>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</si>
  <si>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</si>
  <si>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</si>
  <si>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</si>
  <si>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</si>
  <si>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</si>
  <si>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</si>
  <si>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</si>
  <si>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</si>
  <si>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</si>
  <si>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</si>
  <si>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</si>
  <si>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</si>
  <si>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</si>
  <si>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</si>
  <si>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</si>
  <si>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</si>
  <si>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</si>
  <si>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</si>
  <si>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</si>
  <si>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</si>
  <si>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</si>
  <si>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</si>
  <si>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</si>
  <si>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</si>
  <si>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</si>
  <si>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</si>
  <si>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</si>
  <si>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</si>
  <si>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</si>
  <si>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</si>
  <si>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</si>
  <si>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</si>
  <si>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</si>
  <si>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</si>
  <si>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</si>
  <si>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</si>
  <si>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</si>
  <si>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</si>
  <si>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</si>
  <si>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</si>
  <si>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</si>
  <si>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</si>
  <si>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</si>
  <si>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</si>
  <si>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</si>
  <si>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</si>
  <si>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</si>
  <si>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</si>
  <si>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</si>
  <si>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</si>
  <si>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</si>
  <si>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</si>
  <si>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</si>
  <si>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</si>
  <si>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</si>
  <si>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</si>
  <si>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</si>
  <si>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</si>
  <si>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</si>
  <si>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</si>
  <si>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</si>
  <si>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</si>
  <si>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</si>
  <si>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</si>
  <si>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</si>
  <si>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</si>
  <si>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</si>
  <si>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</si>
  <si>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</si>
  <si>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</si>
  <si>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</si>
  <si>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</si>
  <si>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</si>
  <si>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</si>
  <si>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</si>
  <si>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</si>
  <si>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</si>
  <si>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</si>
  <si>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</si>
  <si>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</si>
  <si>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</si>
  <si>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</si>
  <si>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</si>
  <si>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</si>
  <si>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</si>
  <si>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</si>
  <si>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</si>
  <si>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</si>
  <si>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</si>
  <si>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</si>
  <si>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</si>
  <si>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</si>
  <si>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</si>
  <si>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</si>
  <si>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</si>
  <si>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</si>
  <si>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</si>
  <si>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</si>
  <si>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</si>
  <si>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</si>
  <si>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</si>
  <si>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</si>
  <si>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</si>
  <si>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</si>
  <si>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</si>
  <si>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</si>
  <si>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</si>
  <si>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</si>
  <si>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</si>
  <si>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</si>
  <si>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</si>
  <si>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</si>
  <si>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</si>
  <si>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</si>
  <si>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</si>
  <si>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</si>
  <si>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</si>
  <si>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</si>
  <si>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</si>
  <si>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</si>
  <si>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</si>
  <si>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</si>
  <si>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</si>
  <si>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</si>
  <si>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</si>
  <si>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</si>
  <si>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</si>
  <si>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</si>
  <si>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</si>
  <si>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</si>
  <si>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</si>
  <si>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</si>
  <si>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</si>
  <si>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</si>
  <si>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</si>
  <si>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</si>
  <si>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</si>
  <si>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</si>
  <si>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</si>
  <si>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</si>
  <si>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</si>
  <si>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</si>
  <si>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</si>
  <si>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</si>
  <si>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</si>
  <si>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</si>
  <si>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</si>
  <si>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</si>
  <si>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</si>
  <si>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</si>
  <si>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</si>
  <si>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</si>
  <si>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</si>
  <si>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</si>
  <si>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</si>
  <si>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</si>
  <si>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</si>
  <si>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</si>
  <si>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</si>
  <si>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</si>
  <si>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</si>
  <si>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</si>
  <si>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</si>
  <si>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</si>
  <si>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</si>
  <si>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</si>
  <si>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</si>
  <si>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</si>
  <si>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</si>
  <si>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</si>
  <si>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</si>
  <si>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</si>
  <si>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</si>
  <si>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</si>
  <si>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</si>
  <si>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</si>
  <si>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</si>
  <si>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</si>
  <si>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</si>
  <si>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</si>
  <si>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</si>
  <si>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</si>
  <si>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</si>
  <si>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</si>
  <si>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</si>
  <si>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</si>
  <si>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</si>
  <si>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</si>
  <si>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</si>
  <si>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</si>
  <si>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</si>
  <si>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</si>
  <si>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</si>
  <si>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</si>
  <si>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</si>
  <si>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</si>
  <si>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</si>
  <si>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</si>
  <si>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</si>
  <si>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</si>
  <si>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</si>
  <si>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</si>
  <si>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</si>
  <si>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</si>
  <si>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</si>
  <si>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</si>
  <si>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</si>
  <si>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</si>
  <si>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</si>
  <si>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</si>
  <si>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</si>
  <si>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</si>
  <si>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</si>
  <si>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</si>
  <si>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</si>
  <si>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</si>
  <si>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</si>
  <si>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</si>
  <si>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</si>
  <si>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</si>
  <si>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</si>
  <si>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</si>
  <si>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</si>
  <si>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</si>
  <si>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</si>
  <si>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</si>
  <si>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</si>
  <si>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</si>
  <si>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</si>
  <si>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</si>
  <si>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</si>
  <si>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</si>
  <si>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</si>
  <si>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</si>
  <si>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</si>
  <si>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</si>
  <si>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</si>
  <si>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</si>
  <si>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</si>
  <si>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</si>
  <si>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</si>
  <si>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</si>
  <si>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</si>
  <si>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</si>
  <si>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</si>
  <si>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</si>
  <si>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</si>
  <si>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</si>
  <si>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</si>
  <si>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</si>
  <si>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</si>
  <si>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</si>
  <si>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</si>
  <si>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</si>
  <si>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</si>
  <si>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</si>
  <si>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</si>
  <si>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</si>
  <si>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</si>
  <si>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</si>
  <si>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</si>
  <si>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</si>
  <si>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</si>
  <si>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</si>
  <si>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</si>
  <si>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</si>
  <si>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</si>
  <si>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</si>
  <si>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</si>
  <si>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</si>
  <si>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</si>
  <si>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</si>
  <si>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</si>
  <si>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</si>
  <si>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</si>
  <si>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</si>
  <si>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</si>
  <si>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</si>
  <si>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</si>
  <si>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</si>
  <si>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</si>
  <si>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</si>
  <si>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</si>
  <si>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</si>
  <si>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</si>
  <si>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</si>
  <si>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</si>
  <si>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</si>
  <si>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</si>
  <si>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</si>
  <si>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</si>
  <si>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</si>
  <si>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</si>
  <si>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</si>
  <si>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</si>
  <si>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</si>
  <si>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</si>
  <si>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</si>
  <si>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</si>
  <si>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</si>
  <si>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</si>
  <si>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</si>
  <si>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</si>
  <si>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</si>
  <si>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</si>
  <si>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</si>
  <si>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</si>
  <si>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</si>
  <si>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</si>
  <si>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</si>
  <si>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</si>
  <si>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</si>
  <si>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</si>
  <si>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</si>
  <si>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</si>
  <si>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</si>
  <si>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</si>
  <si>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</si>
  <si>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</si>
  <si>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</si>
  <si>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</si>
  <si>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</si>
  <si>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</si>
  <si>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</si>
  <si>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</si>
  <si>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</si>
  <si>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</si>
  <si>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</si>
  <si>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</si>
  <si>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</si>
  <si>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</si>
  <si>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</si>
  <si>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</si>
  <si>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</si>
  <si>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</si>
  <si>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</si>
  <si>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</si>
  <si>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</si>
  <si>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</si>
  <si>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</si>
  <si>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</si>
  <si>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</si>
  <si>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</si>
  <si>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</si>
  <si>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</si>
  <si>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</si>
  <si>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</si>
  <si>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</si>
  <si>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</si>
  <si>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</si>
  <si>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</si>
  <si>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</si>
  <si>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</si>
  <si>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</si>
  <si>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</si>
  <si>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</si>
  <si>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</si>
  <si>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</si>
  <si>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</si>
  <si>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</si>
  <si>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</si>
  <si>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</si>
  <si>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</si>
  <si>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</si>
  <si>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</si>
  <si>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</si>
  <si>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</si>
  <si>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</si>
  <si>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</si>
  <si>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</si>
  <si>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</si>
  <si>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</si>
  <si>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</si>
  <si>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</si>
  <si>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</si>
  <si>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</si>
  <si>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</si>
  <si>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</si>
  <si>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</si>
  <si>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</si>
  <si>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</si>
  <si>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</si>
  <si>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</si>
  <si>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</si>
  <si>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</si>
  <si>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</si>
  <si>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</si>
  <si>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</si>
  <si>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</si>
  <si>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</si>
  <si>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</si>
  <si>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</si>
  <si>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</si>
  <si>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</si>
  <si>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</si>
  <si>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</si>
  <si>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</si>
  <si>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</si>
  <si>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</si>
  <si>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</si>
  <si>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</si>
  <si>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</si>
  <si>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</si>
  <si>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</si>
  <si>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</si>
  <si>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</si>
  <si>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</si>
  <si>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</si>
  <si>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</si>
  <si>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</si>
  <si>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</si>
  <si>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</si>
  <si>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</si>
  <si>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</si>
  <si>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</si>
  <si>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</si>
  <si>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</si>
  <si>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</si>
  <si>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</si>
  <si>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</si>
  <si>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</si>
  <si>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</si>
  <si>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</si>
  <si>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</si>
  <si>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</si>
  <si>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</si>
  <si>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</si>
  <si>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</si>
  <si>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</si>
  <si>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</si>
  <si>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</si>
  <si>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</si>
  <si>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</si>
  <si>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</si>
  <si>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</si>
  <si>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</si>
  <si>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</si>
  <si>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</si>
  <si>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</si>
  <si>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</si>
  <si>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</si>
  <si>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</si>
  <si>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</si>
  <si>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</si>
  <si>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</si>
  <si>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</si>
  <si>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</si>
  <si>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</si>
  <si>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</si>
  <si>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</si>
  <si>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</si>
  <si>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</si>
  <si>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</si>
  <si>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</si>
  <si>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</si>
  <si>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</si>
  <si>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</si>
  <si>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</si>
  <si>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</si>
  <si>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</si>
  <si>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</si>
  <si>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</si>
  <si>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</si>
  <si>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</si>
  <si>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</si>
  <si>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</si>
  <si>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</si>
  <si>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</si>
  <si>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</si>
  <si>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</si>
  <si>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</si>
  <si>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</si>
  <si>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</si>
  <si>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</si>
  <si>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</si>
  <si>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</si>
  <si>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</si>
  <si>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</si>
  <si>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</si>
  <si>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</si>
  <si>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</si>
  <si>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</si>
  <si>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</si>
  <si>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</si>
  <si>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</si>
  <si>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</si>
  <si>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</si>
  <si>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</si>
  <si>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</si>
  <si>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</si>
  <si>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</si>
  <si>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</si>
  <si>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</si>
  <si>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</si>
  <si>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</si>
  <si>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</si>
  <si>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</si>
  <si>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</si>
  <si>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</si>
  <si>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</si>
  <si>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</si>
  <si>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</si>
  <si>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</si>
  <si>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</si>
  <si>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</si>
  <si>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</si>
  <si>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</si>
  <si>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</si>
  <si>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</si>
  <si>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</si>
  <si>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</si>
  <si>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</si>
  <si>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</si>
  <si>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</si>
  <si>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</si>
  <si>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</si>
  <si>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</si>
  <si>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</si>
  <si>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</si>
  <si>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</si>
  <si>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</si>
  <si>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</si>
  <si>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</si>
  <si>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</si>
  <si>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</si>
  <si>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</si>
  <si>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</si>
  <si>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</si>
  <si>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</si>
  <si>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</si>
  <si>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</si>
  <si>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</si>
  <si>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</si>
  <si>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</si>
  <si>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</si>
  <si>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</si>
  <si>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</si>
  <si>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</si>
  <si>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</si>
  <si>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</si>
  <si>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</si>
  <si>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</si>
  <si>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</si>
  <si>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</si>
  <si>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</si>
  <si>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</si>
  <si>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</si>
  <si>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</si>
  <si>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</si>
  <si>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</si>
  <si>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</si>
  <si>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</si>
  <si>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</si>
  <si>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</si>
  <si>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</si>
  <si>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</si>
  <si>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</si>
  <si>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</si>
  <si>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</si>
  <si>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</si>
  <si>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</si>
  <si>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</si>
  <si>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</si>
  <si>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</si>
  <si>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</si>
  <si>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</si>
  <si>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</si>
  <si>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</si>
  <si>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</si>
  <si>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</si>
  <si>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</si>
  <si>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</si>
  <si>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</si>
  <si>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</si>
  <si>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</si>
  <si>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</si>
  <si>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</si>
  <si>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</si>
  <si>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</si>
  <si>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</si>
  <si>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</si>
  <si>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</si>
  <si>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</si>
  <si>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</si>
  <si>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</si>
  <si>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</si>
  <si>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</si>
  <si>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</si>
  <si>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</si>
  <si>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</si>
  <si>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</si>
  <si>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</si>
  <si>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</si>
  <si>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</si>
  <si>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</si>
  <si>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</si>
  <si>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</si>
  <si>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</si>
  <si>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</si>
  <si>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</si>
  <si>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</si>
  <si>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</si>
  <si>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</si>
  <si>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</si>
  <si>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</si>
  <si>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</si>
  <si>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</si>
  <si>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</si>
  <si>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</si>
  <si>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</si>
  <si>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</si>
  <si>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</si>
  <si>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</si>
  <si>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</si>
  <si>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</si>
  <si>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</si>
  <si>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</si>
  <si>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</si>
  <si>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</si>
  <si>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</si>
  <si>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</si>
  <si>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</si>
  <si>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</si>
  <si>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</si>
  <si>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</si>
  <si>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</si>
  <si>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</si>
  <si>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</si>
  <si>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</si>
  <si>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</si>
  <si>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</si>
  <si>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</si>
  <si>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</si>
  <si>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</si>
  <si>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</si>
  <si>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</si>
  <si>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</si>
  <si>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</si>
  <si>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</si>
  <si>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</si>
  <si>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</si>
  <si>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</si>
  <si>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</si>
  <si>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</si>
  <si>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</si>
  <si>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</si>
  <si>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</si>
  <si>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</si>
  <si>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</si>
  <si>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</si>
  <si>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</si>
  <si>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</si>
  <si>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</si>
  <si>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</si>
  <si>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</si>
  <si>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</si>
  <si>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</si>
  <si>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</si>
  <si>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</si>
  <si>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</si>
  <si>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</si>
  <si>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</si>
  <si>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</si>
  <si>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</si>
  <si>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</si>
  <si>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</si>
  <si>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</si>
  <si>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</si>
  <si>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</si>
  <si>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</si>
  <si>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</si>
  <si>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</si>
  <si>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</si>
  <si>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</si>
  <si>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</si>
  <si>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</si>
  <si>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</si>
  <si>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</si>
  <si>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</si>
  <si>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</si>
  <si>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</si>
  <si>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</si>
  <si>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</si>
  <si>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</si>
  <si>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</si>
  <si>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</si>
  <si>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</si>
  <si>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</si>
  <si>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</si>
  <si>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</si>
  <si>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</si>
  <si>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</si>
  <si>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</si>
  <si>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</si>
  <si>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</si>
  <si>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</si>
  <si>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</si>
  <si>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</si>
  <si>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</si>
  <si>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</si>
  <si>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</si>
  <si>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</si>
  <si>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</si>
  <si>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</si>
  <si>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</si>
  <si>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</si>
  <si>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</si>
  <si>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</si>
  <si>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</si>
  <si>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</si>
  <si>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</si>
  <si>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</si>
  <si>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</si>
  <si>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</si>
  <si>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</si>
  <si>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</si>
  <si>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</si>
  <si>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</si>
  <si>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</si>
  <si>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</si>
  <si>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</si>
  <si>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</si>
  <si>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</si>
  <si>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</si>
  <si>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</si>
  <si>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</si>
  <si>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</si>
  <si>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</si>
  <si>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</si>
  <si>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</si>
  <si>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</si>
  <si>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</si>
  <si>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</si>
  <si>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</si>
  <si>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</si>
  <si>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</si>
  <si>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</si>
  <si>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</si>
  <si>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</si>
  <si>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</si>
  <si>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</si>
  <si>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intervalo 15h38 até 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</si>
  <si>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</si>
  <si>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</si>
  <si>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</si>
  <si>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</si>
  <si>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</si>
  <si>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</si>
  <si>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</si>
  <si>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</si>
  <si>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</si>
  <si>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</si>
  <si>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</si>
  <si>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</si>
  <si>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</si>
  <si>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</si>
  <si>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</si>
  <si>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</si>
  <si>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</si>
  <si>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</si>
  <si>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</si>
  <si>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</si>
  <si>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</si>
  <si>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</si>
  <si>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</si>
  <si>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</si>
  <si>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</si>
  <si>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</si>
  <si>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</si>
  <si>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</si>
  <si>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</si>
  <si>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</si>
  <si>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</si>
  <si>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</si>
  <si>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</si>
  <si>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</si>
  <si>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</si>
  <si>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</si>
  <si>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</si>
  <si>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</si>
  <si>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</si>
  <si>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</si>
  <si>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</si>
  <si>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ZQBZB-ZRX</t>
  </si>
  <si>
    <t>ZQBZBVZRX</t>
  </si>
  <si>
    <t>Jonas</t>
  </si>
  <si>
    <t>ZXP-2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</si>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</sst>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9" headerRowBorderDxfId="227" tableBorderDxfId="228" totalsRowBorderDxfId="226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5"/>
    <tableColumn id="4" xr3:uid="{062C67FE-0D06-4582-BA9C-B087681F34EC}" name="SUB" dataDxfId="224"/>
    <tableColumn id="5" xr3:uid="{1DF130D1-4D15-4DFF-8266-F1B81CAA897E}" name="KM Inicio" dataDxfId="223"/>
    <tableColumn id="6" xr3:uid="{A344A0E9-F964-4FE5-9EB0-2661309404E9}" name="KM Fim" dataDxfId="222"/>
    <tableColumn id="7" xr3:uid="{B0ED4DF3-274E-46B6-A2D1-0985F47224C1}" name="Trecho" dataDxfId="221"/>
    <tableColumn id="8" xr3:uid="{1DE44FFC-B2F5-4DE5-A7E5-915DA69A16F8}" name="SB" dataDxfId="220"/>
    <tableColumn id="9" xr3:uid="{7841069B-E29E-4A5E-B561-931B24D14782}" name="NOME SUB" dataDxfId="219"/>
    <tableColumn id="10" xr3:uid="{01B251F8-5EA1-4C87-81E3-9BD14100B544}" name="Trecho Coordenação" dataDxfId="21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7"/>
    <tableColumn id="8" xr3:uid="{98E82858-1ECA-4DB3-8AE4-BBB972FC487D}" name="CORRELATO" dataDxfId="21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5" dataDxfId="214" headerRowBorderDxfId="212" tableBorderDxfId="213">
  <autoFilter ref="A1:A216" xr:uid="{0436727B-5FB8-4B0E-A1C6-DFB9231E4B16}"/>
  <tableColumns count="1">
    <tableColumn id="1" xr3:uid="{D0196BA9-8675-415E-BBE0-E5D0002285D2}" name="BLOCO" dataDxfId="21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H4" activePane="bottomRight" state="frozen"/>
      <selection pane="bottomRight" activeCell="BQ173" sqref="BQ17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 t="s">
        <v>259</v>
      </c>
      <c r="I179" s="106" t="s">
        <v>333</v>
      </c>
      <c r="J179" s="105">
        <v>68</v>
      </c>
      <c r="K179" s="105">
        <v>52</v>
      </c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 t="str">
        <f>BS_CONTROLE[[#This Row],[Local - Partida]]</f>
        <v>ZQBZBV</v>
      </c>
      <c r="AL179" s="31" t="str">
        <f>BS_CONTROLE[[#This Row],[Local - Encerramento]]</f>
        <v>ZRX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>
        <f>IF(BS_CONTROLE[[#This Row],[SUB]]=0, "-", BS_CONTROLE[[#This Row],[SUB]])</f>
        <v>68</v>
      </c>
      <c r="AP179" s="105">
        <f>BS_CONTROLE[[#This Row],[KM - Inicio]]</f>
        <v>52</v>
      </c>
      <c r="AQ179" s="105">
        <f>BS_CONTROLE[[#This Row],[KM - Inicio]]</f>
        <v>52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/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/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1272</v>
      </c>
      <c r="X182" s="104" t="s">
        <v>386</v>
      </c>
      <c r="Y182" s="129"/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1273</v>
      </c>
      <c r="N183" s="127" t="s">
        <v>1274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/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1275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1276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1277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1275</v>
      </c>
      <c r="W188" s="151" t="s">
        <v>1278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1275</v>
      </c>
      <c r="W189" s="151" t="s">
        <v>1278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1275</v>
      </c>
      <c r="W190" s="151" t="s">
        <v>1279</v>
      </c>
      <c r="X190" s="104" t="s">
        <v>386</v>
      </c>
      <c r="Y190" s="129"/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1280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1281</v>
      </c>
      <c r="X193" s="104" t="s">
        <v>381</v>
      </c>
      <c r="Y193" s="129"/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/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/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1282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/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/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/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1283</v>
      </c>
      <c r="X201" s="104" t="s">
        <v>381</v>
      </c>
      <c r="Y201" s="129"/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/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/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/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/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/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1284</v>
      </c>
      <c r="X209" s="104" t="s">
        <v>381</v>
      </c>
      <c r="Y209" s="129"/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1285</v>
      </c>
      <c r="X210" s="104" t="s">
        <v>381</v>
      </c>
      <c r="Y210" s="129"/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/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1286</v>
      </c>
      <c r="X213" s="104" t="s">
        <v>381</v>
      </c>
      <c r="Y213" s="129"/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1287</v>
      </c>
      <c r="X214" s="104" t="s">
        <v>381</v>
      </c>
      <c r="Y214" s="129"/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1288</v>
      </c>
      <c r="X215" s="104" t="s">
        <v>381</v>
      </c>
      <c r="Y215" s="129"/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1289</v>
      </c>
      <c r="X217" s="104" t="s">
        <v>386</v>
      </c>
      <c r="Y217" s="129"/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/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691</v>
      </c>
      <c r="G219" s="142" t="str">
        <f>IF(D219="","*",VLOOKUP(F219,BS_ATIVIDADE[],3,FALSE))</f>
        <v>MODERNIZAÇÃO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/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1290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1291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1291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200 Y98:Z172 Z174:Z178 Y173:Y178 Y203:Z1001">
    <cfRule type="cellIs" dxfId="210" priority="54047" operator="equal">
      <formula>"OPORTUNIDADE"</formula>
    </cfRule>
  </conditionalFormatting>
  <conditionalFormatting sqref="Y40:Z43 Y45:Z47 Y53:Z67 Y69:Z74 Y76:Z76 Y79:Z80 Y83:Z90 Y92:Z92 Y94:Z94 Y179:Z200 Y98:Z172 Z174:Z178 Y173:Y178 Y203:Z1001">
    <cfRule type="cellIs" dxfId="209" priority="11633" operator="equal">
      <formula>"NÃO"</formula>
    </cfRule>
    <cfRule type="cellIs" dxfId="208" priority="11634" operator="equal">
      <formula>"SIM"</formula>
    </cfRule>
  </conditionalFormatting>
  <conditionalFormatting sqref="AZ6:AZ1001">
    <cfRule type="expression" dxfId="207" priority="54089">
      <formula>#REF!=1</formula>
    </cfRule>
  </conditionalFormatting>
  <conditionalFormatting sqref="BE6:BE1001 AY6:AY1001 U6:U1001">
    <cfRule type="cellIs" dxfId="206" priority="54073" operator="equal">
      <formula>"ERRO"</formula>
    </cfRule>
  </conditionalFormatting>
  <conditionalFormatting sqref="BQ6:BQ1001">
    <cfRule type="cellIs" dxfId="205" priority="54068" operator="equal">
      <formula>"Produção e Intervalo"</formula>
    </cfRule>
    <cfRule type="cellIs" dxfId="204" priority="54069" operator="equal">
      <formula>"Aderente"</formula>
    </cfRule>
    <cfRule type="cellIs" dxfId="203" priority="54070" operator="equal">
      <formula>"Intervalo"</formula>
    </cfRule>
    <cfRule type="cellIs" dxfId="202" priority="54071" operator="equal">
      <formula>"Produção"</formula>
    </cfRule>
    <cfRule type="cellIs" dxfId="201" priority="54072" operator="equal">
      <formula>"ERRO"</formula>
    </cfRule>
  </conditionalFormatting>
  <conditionalFormatting sqref="BR6:BS1001">
    <cfRule type="cellIs" dxfId="200" priority="54050" operator="equal">
      <formula>"*"</formula>
    </cfRule>
    <cfRule type="cellIs" dxfId="199" priority="54051" operator="greaterThanOrEqual">
      <formula>1</formula>
    </cfRule>
    <cfRule type="cellIs" dxfId="198" priority="54052" operator="lessThan">
      <formula>1</formula>
    </cfRule>
  </conditionalFormatting>
  <conditionalFormatting sqref="BK949 BK81 BK83:BK84 BK101 BK67 BK69 BK72:BK73 BJ9:BJ1001">
    <cfRule type="iconSet" priority="6083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3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7" priority="176" operator="equal">
      <formula>"OPORTUNIDADE"</formula>
    </cfRule>
  </conditionalFormatting>
  <conditionalFormatting sqref="Y6:Z39">
    <cfRule type="cellIs" dxfId="196" priority="174" operator="equal">
      <formula>"NÃO"</formula>
    </cfRule>
    <cfRule type="cellIs" dxfId="195" priority="175" operator="equal">
      <formula>"SIM"</formula>
    </cfRule>
  </conditionalFormatting>
  <conditionalFormatting sqref="BH6:BH8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4" priority="144" operator="equal">
      <formula>"OPORTUNIDADE"</formula>
    </cfRule>
  </conditionalFormatting>
  <conditionalFormatting sqref="Y44:Z44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48:Z52">
    <cfRule type="cellIs" dxfId="191" priority="141" operator="equal">
      <formula>"OPORTUNIDADE"</formula>
    </cfRule>
  </conditionalFormatting>
  <conditionalFormatting sqref="Y48:Z52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68:Z68">
    <cfRule type="cellIs" dxfId="188" priority="135" operator="equal">
      <formula>"OPORTUNIDADE"</formula>
    </cfRule>
  </conditionalFormatting>
  <conditionalFormatting sqref="Y68:Z68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75:Z75">
    <cfRule type="cellIs" dxfId="185" priority="132" operator="equal">
      <formula>"OPORTUNIDADE"</formula>
    </cfRule>
  </conditionalFormatting>
  <conditionalFormatting sqref="Y75:Z75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77:Z78">
    <cfRule type="cellIs" dxfId="182" priority="129" operator="equal">
      <formula>"OPORTUNIDADE"</formula>
    </cfRule>
  </conditionalFormatting>
  <conditionalFormatting sqref="Y77:Z78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81:Z81">
    <cfRule type="cellIs" dxfId="179" priority="126" operator="equal">
      <formula>"OPORTUNIDADE"</formula>
    </cfRule>
  </conditionalFormatting>
  <conditionalFormatting sqref="Y81:Z81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82:Z82">
    <cfRule type="cellIs" dxfId="176" priority="123" operator="equal">
      <formula>"OPORTUNIDADE"</formula>
    </cfRule>
  </conditionalFormatting>
  <conditionalFormatting sqref="Y82:Z82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91:Z91">
    <cfRule type="cellIs" dxfId="173" priority="120" operator="equal">
      <formula>"OPORTUNIDADE"</formula>
    </cfRule>
  </conditionalFormatting>
  <conditionalFormatting sqref="Y91:Z91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93:Z93">
    <cfRule type="cellIs" dxfId="170" priority="117" operator="equal">
      <formula>"OPORTUNIDADE"</formula>
    </cfRule>
  </conditionalFormatting>
  <conditionalFormatting sqref="Y93:Z93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95:Z95">
    <cfRule type="cellIs" dxfId="167" priority="114" operator="equal">
      <formula>"OPORTUNIDADE"</formula>
    </cfRule>
  </conditionalFormatting>
  <conditionalFormatting sqref="Y95:Z95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Y96:Z97">
    <cfRule type="cellIs" dxfId="164" priority="111" operator="equal">
      <formula>"OPORTUNIDADE"</formula>
    </cfRule>
  </conditionalFormatting>
  <conditionalFormatting sqref="Y96:Z97">
    <cfRule type="cellIs" dxfId="163" priority="109" operator="equal">
      <formula>"NÃO"</formula>
    </cfRule>
    <cfRule type="cellIs" dxfId="162" priority="110" operator="equal">
      <formula>"SIM"</formula>
    </cfRule>
  </conditionalFormatting>
  <conditionalFormatting sqref="BK95:BK9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0">
      <iconSet showValue="0">
        <cfvo type="percent" val="0"/>
        <cfvo type="num" val="1"/>
        <cfvo type="num" val="1" gte="0"/>
      </iconSet>
    </cfRule>
    <cfRule type="iconSet" priority="6094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3 BP153 BP150:BP151 BP155:BP158">
    <cfRule type="iconSet" priority="609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1" priority="54" operator="equal">
      <formula>"OPORTUNIDADE"</formula>
    </cfRule>
  </conditionalFormatting>
  <conditionalFormatting sqref="Z173">
    <cfRule type="cellIs" dxfId="160" priority="52" operator="equal">
      <formula>"NÃO"</formula>
    </cfRule>
    <cfRule type="cellIs" dxfId="159" priority="53" operator="equal">
      <formula>"SIM"</formula>
    </cfRule>
  </conditionalFormatting>
  <conditionalFormatting sqref="BP13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Y201:Z201">
    <cfRule type="cellIs" dxfId="158" priority="11" operator="equal">
      <formula>"OPORTUNIDADE"</formula>
    </cfRule>
  </conditionalFormatting>
  <conditionalFormatting sqref="Y201:Z201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02:Z202">
    <cfRule type="cellIs" dxfId="155" priority="8" operator="equal">
      <formula>"OPORTUNIDADE"</formula>
    </cfRule>
  </conditionalFormatting>
  <conditionalFormatting sqref="Y202:Z202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P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1292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1293</v>
      </c>
      <c r="C4" s="160" t="s">
        <v>1294</v>
      </c>
      <c r="D4" s="160" t="s">
        <v>1295</v>
      </c>
      <c r="E4" s="160" t="s">
        <v>1296</v>
      </c>
      <c r="F4" s="160" t="s">
        <v>4</v>
      </c>
      <c r="G4" s="160" t="s">
        <v>1297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1298</v>
      </c>
      <c r="C6" s="161">
        <v>407867</v>
      </c>
      <c r="D6" s="161" t="s">
        <v>1299</v>
      </c>
      <c r="E6" s="161" t="s">
        <v>789</v>
      </c>
      <c r="F6" s="161" t="s">
        <v>1300</v>
      </c>
      <c r="G6" s="162"/>
    </row>
    <row r="7" spans="2:7">
      <c r="B7" s="161" t="s">
        <v>1301</v>
      </c>
      <c r="C7" s="161">
        <v>293644</v>
      </c>
      <c r="D7" s="161" t="s">
        <v>1302</v>
      </c>
      <c r="E7" s="161" t="s">
        <v>789</v>
      </c>
      <c r="F7" s="161" t="s">
        <v>1300</v>
      </c>
      <c r="G7" s="162"/>
    </row>
    <row r="8" spans="2:7">
      <c r="B8" s="161" t="s">
        <v>1303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1304</v>
      </c>
      <c r="C9" s="161">
        <v>256790</v>
      </c>
      <c r="D9" s="161" t="s">
        <v>1305</v>
      </c>
      <c r="E9" s="161" t="s">
        <v>790</v>
      </c>
      <c r="F9" s="161" t="s">
        <v>1306</v>
      </c>
      <c r="G9" s="162">
        <v>46357</v>
      </c>
    </row>
    <row r="10" spans="2:7">
      <c r="B10" s="161" t="s">
        <v>1307</v>
      </c>
      <c r="C10" s="161">
        <v>265193</v>
      </c>
      <c r="D10" s="161" t="s">
        <v>1308</v>
      </c>
      <c r="E10" s="161" t="s">
        <v>791</v>
      </c>
      <c r="F10" s="161" t="s">
        <v>1072</v>
      </c>
      <c r="G10" s="161" t="s">
        <v>1309</v>
      </c>
    </row>
    <row r="11" spans="2:7">
      <c r="B11" s="161" t="s">
        <v>1310</v>
      </c>
      <c r="C11" s="161">
        <v>293716</v>
      </c>
      <c r="D11" s="161" t="s">
        <v>1311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1312</v>
      </c>
      <c r="C12" s="161">
        <v>257258</v>
      </c>
      <c r="D12" s="161" t="s">
        <v>1313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1314</v>
      </c>
      <c r="C13" s="161">
        <v>371147</v>
      </c>
      <c r="D13" s="161" t="s">
        <v>1315</v>
      </c>
      <c r="E13" s="161" t="s">
        <v>792</v>
      </c>
      <c r="F13" s="161" t="s">
        <v>128</v>
      </c>
      <c r="G13" s="161" t="s">
        <v>1309</v>
      </c>
    </row>
    <row r="14" spans="2:7">
      <c r="B14" s="161" t="s">
        <v>1316</v>
      </c>
      <c r="C14" s="161">
        <v>259230</v>
      </c>
      <c r="D14" s="161" t="s">
        <v>1317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1318</v>
      </c>
      <c r="C15" s="161">
        <v>370705</v>
      </c>
      <c r="D15" s="161"/>
      <c r="E15" s="161" t="s">
        <v>792</v>
      </c>
      <c r="F15" s="161" t="s">
        <v>128</v>
      </c>
      <c r="G15" s="161" t="s">
        <v>1309</v>
      </c>
    </row>
    <row r="16" spans="2:7">
      <c r="B16" s="161" t="s">
        <v>1319</v>
      </c>
      <c r="C16" s="161">
        <v>258542</v>
      </c>
      <c r="D16" s="161" t="s">
        <v>1320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1321</v>
      </c>
      <c r="C17" s="161">
        <v>257050</v>
      </c>
      <c r="D17" s="161" t="s">
        <v>1322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1323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1324</v>
      </c>
      <c r="D4" s="163" t="s">
        <v>1325</v>
      </c>
      <c r="E4" s="163" t="s">
        <v>1326</v>
      </c>
      <c r="F4" s="160" t="s">
        <v>1327</v>
      </c>
      <c r="G4" s="163" t="s">
        <v>1328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1329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1330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1329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1331</v>
      </c>
      <c r="G9" s="167" t="s">
        <v>1332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1329</v>
      </c>
      <c r="G10" s="167"/>
    </row>
    <row r="11" spans="2:7">
      <c r="B11" s="167" t="s">
        <v>1333</v>
      </c>
      <c r="C11" s="167">
        <v>9038</v>
      </c>
      <c r="D11" s="168">
        <v>46085</v>
      </c>
      <c r="E11" s="167">
        <v>10520</v>
      </c>
      <c r="F11" s="169" t="s">
        <v>1334</v>
      </c>
      <c r="G11" s="167"/>
    </row>
    <row r="12" spans="2:7">
      <c r="B12" s="167" t="s">
        <v>709</v>
      </c>
      <c r="C12" s="167" t="s">
        <v>1335</v>
      </c>
      <c r="D12" s="168">
        <v>46066</v>
      </c>
      <c r="E12" s="167">
        <v>9500</v>
      </c>
      <c r="F12" s="169" t="s">
        <v>1336</v>
      </c>
      <c r="G12" s="167"/>
    </row>
    <row r="13" spans="2:7">
      <c r="B13" s="167" t="s">
        <v>709</v>
      </c>
      <c r="C13" s="167" t="s">
        <v>1337</v>
      </c>
      <c r="D13" s="168">
        <v>46066</v>
      </c>
      <c r="E13" s="167">
        <v>10500</v>
      </c>
      <c r="F13" s="169" t="s">
        <v>1336</v>
      </c>
      <c r="G13" s="167"/>
    </row>
    <row r="14" spans="2:7">
      <c r="B14" s="167" t="s">
        <v>709</v>
      </c>
      <c r="C14" s="167" t="s">
        <v>1338</v>
      </c>
      <c r="D14" s="168">
        <v>46066</v>
      </c>
      <c r="E14" s="167">
        <v>9000</v>
      </c>
      <c r="F14" s="169" t="s">
        <v>1336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1339</v>
      </c>
      <c r="C2" s="121" t="s">
        <v>947</v>
      </c>
      <c r="D2" s="76" t="s">
        <v>949</v>
      </c>
      <c r="E2" s="76" t="s">
        <v>1340</v>
      </c>
      <c r="F2" s="99" t="s">
        <v>1341</v>
      </c>
      <c r="G2" s="76" t="s">
        <v>1342</v>
      </c>
      <c r="H2" s="76" t="s">
        <v>1343</v>
      </c>
      <c r="I2" s="76" t="s">
        <v>1344</v>
      </c>
      <c r="J2" s="76" t="s">
        <v>1345</v>
      </c>
      <c r="K2" s="78" t="s">
        <v>1346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ZQBZBV</v>
      </c>
      <c r="F176" s="100" t="str">
        <f>IF(SP_SUL!M179="","*",SP_SUL!M179)</f>
        <v>-</v>
      </c>
      <c r="G176" s="95" t="str">
        <f>IF(SP_SUL!I179="","*",SP_SUL!I179)</f>
        <v>ZRX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*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*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*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*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*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*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*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*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*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180" workbookViewId="0"/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1347</v>
      </c>
      <c r="V1" s="228"/>
      <c r="W1" s="228"/>
    </row>
    <row r="2" spans="1:23" ht="15" customHeight="1">
      <c r="A2" s="87" t="s">
        <v>1348</v>
      </c>
      <c r="B2" s="87" t="s">
        <v>1349</v>
      </c>
      <c r="C2" s="87" t="s">
        <v>376</v>
      </c>
      <c r="D2" s="88" t="s">
        <v>962</v>
      </c>
      <c r="E2" s="88" t="s">
        <v>4</v>
      </c>
      <c r="F2" s="88" t="s">
        <v>1350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1351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ZQBZBV</v>
      </c>
      <c r="J176" s="145" t="str">
        <f>IF(SP_SUL!I179="","*",SP_SUL!I179)</f>
        <v>ZRX</v>
      </c>
      <c r="K176" s="139" t="str">
        <f>IF(SP_SUL!M179="","*",SP_SUL!M179)</f>
        <v>-</v>
      </c>
      <c r="L176" s="139" t="str">
        <f>IF(SP_SUL!N179="","*",SP_SUL!N179)</f>
        <v>-</v>
      </c>
      <c r="M176" s="140">
        <f>IF(SP_SUL!J179="","*",SP_SUL!J179)</f>
        <v>68</v>
      </c>
      <c r="N176" s="144">
        <f>IF(SP_SUL!K179="","*",SP_SUL!K179)</f>
        <v>52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54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312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312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400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2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0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MODERNIZAÇÃO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1352</v>
      </c>
      <c r="D5" s="230"/>
      <c r="E5" s="230"/>
      <c r="F5" s="230"/>
      <c r="G5" s="230"/>
      <c r="H5" s="230"/>
      <c r="I5" s="230"/>
      <c r="J5" s="231"/>
      <c r="K5" s="232" t="s">
        <v>1353</v>
      </c>
      <c r="L5" s="233"/>
      <c r="M5" s="233"/>
      <c r="N5" s="233"/>
      <c r="O5" s="234" t="s">
        <v>1354</v>
      </c>
      <c r="P5" s="235"/>
    </row>
    <row r="6" spans="1:16" s="74" customFormat="1" ht="15" customHeight="1">
      <c r="A6" s="66" t="s">
        <v>1350</v>
      </c>
      <c r="B6" s="75" t="s">
        <v>1349</v>
      </c>
      <c r="C6" s="76" t="s">
        <v>962</v>
      </c>
      <c r="D6" s="77" t="s">
        <v>963</v>
      </c>
      <c r="E6" s="76" t="s">
        <v>1355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1356</v>
      </c>
      <c r="M6" s="80" t="s">
        <v>576</v>
      </c>
      <c r="N6" s="81" t="s">
        <v>957</v>
      </c>
      <c r="O6" s="158" t="s">
        <v>1000</v>
      </c>
      <c r="P6" s="133" t="s">
        <v>1357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 xml:space="preserve">MC1 12h38 / Em intervalo 15h38 até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ZQBZBV</v>
      </c>
      <c r="G179" s="83" t="str">
        <f>IF(SP_SUL!M179="","*",SP_SUL!M179)</f>
        <v>-</v>
      </c>
      <c r="H179" s="116">
        <f>IF(SP_SUL!K179="","*",SP_SUL!K179)</f>
        <v>52</v>
      </c>
      <c r="I179" s="113" t="str">
        <f>IF(SP_SUL!O179="","*",SP_SUL!O179)</f>
        <v>*</v>
      </c>
      <c r="J179" s="113" t="str">
        <f>IF(SP_SUL!P179="","*",SP_SUL!P179)</f>
        <v>*</v>
      </c>
      <c r="K179" s="83" t="str">
        <f>IF(SP_SUL!AK179="","*",SP_SUL!AK179)</f>
        <v>ZQBZBV</v>
      </c>
      <c r="L179" s="83" t="str">
        <f>IF(SP_SUL!AM179="","*",SP_SUL!AM179)</f>
        <v>-</v>
      </c>
      <c r="M179" s="83">
        <f>IF(SP_SUL!AP179="","*",SP_SUL!AP179)</f>
        <v>52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2026-03-05T21:32:10Z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