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984" documentId="8_{B6337239-1A00-434D-AAD0-422EA1FEB5AE}" xr6:coauthVersionLast="47" xr6:coauthVersionMax="47" xr10:uidLastSave="{BA310318-A053-4D0B-A8A2-096637153F1F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9" i="1" l="1" a="1"/>
  <c r="N119" i="1"/>
  <c r="H118" i="1" a="1"/>
  <c r="H118" i="1" s="1"/>
  <c r="N118" i="1" a="1"/>
  <c r="N118" i="1"/>
  <c r="H122" i="1" a="1"/>
  <c r="H122" i="1"/>
  <c r="AY115" i="1"/>
  <c r="G115" i="1"/>
  <c r="A115" i="1"/>
  <c r="G114" i="16"/>
  <c r="E114" i="11"/>
  <c r="D110" i="13"/>
  <c r="T107" i="1" a="1"/>
  <c r="T107" i="1"/>
  <c r="S107" i="1" a="1"/>
  <c r="S107" i="1"/>
  <c r="N107" i="1" a="1"/>
  <c r="N107" i="1"/>
  <c r="M107" i="1" a="1"/>
  <c r="M107" i="1"/>
  <c r="A95" i="1"/>
  <c r="C95" i="1"/>
  <c r="G95" i="1"/>
  <c r="M95" i="1" a="1"/>
  <c r="M95" i="1"/>
  <c r="N95" i="1" a="1"/>
  <c r="N95" i="1"/>
  <c r="R95" i="1"/>
  <c r="S95" i="1" a="1"/>
  <c r="S95" i="1"/>
  <c r="T95" i="1" a="1"/>
  <c r="T95" i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/>
  <c r="BF95" i="1"/>
  <c r="BR95" i="1"/>
  <c r="BS95" i="1"/>
  <c r="M97" i="1" a="1"/>
  <c r="M97" i="1"/>
  <c r="N97" i="1" a="1"/>
  <c r="N97" i="1"/>
  <c r="N96" i="1" a="1"/>
  <c r="N96" i="1"/>
  <c r="N94" i="1" a="1"/>
  <c r="N94" i="1"/>
  <c r="AQ68" i="1"/>
  <c r="T102" i="1" a="1"/>
  <c r="T102" i="1"/>
  <c r="S102" i="1" a="1"/>
  <c r="S102" i="1"/>
  <c r="N102" i="1" a="1"/>
  <c r="N102" i="1"/>
  <c r="M102" i="1" a="1"/>
  <c r="M102" i="1"/>
  <c r="T96" i="1" a="1"/>
  <c r="T96" i="1"/>
  <c r="S96" i="1" a="1"/>
  <c r="S96" i="1"/>
  <c r="M96" i="1" a="1"/>
  <c r="M96" i="1"/>
  <c r="N88" i="1" a="1"/>
  <c r="N88" i="1"/>
  <c r="C97" i="1"/>
  <c r="A97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3" i="1"/>
  <c r="BR803" i="1"/>
  <c r="BQ803" i="1"/>
  <c r="BF803" i="1"/>
  <c r="BC803" i="1" a="1"/>
  <c r="BC803" i="1" s="1"/>
  <c r="AY803" i="1"/>
  <c r="AQ803" i="1"/>
  <c r="AP803" i="1"/>
  <c r="AO803" i="1"/>
  <c r="AL803" i="1"/>
  <c r="AK803" i="1"/>
  <c r="AJ803" i="1"/>
  <c r="AI803" i="1"/>
  <c r="BB803" i="1" s="1"/>
  <c r="U803" i="1"/>
  <c r="T803" i="1" a="1"/>
  <c r="T803" i="1" s="1"/>
  <c r="S803" i="1" a="1"/>
  <c r="S803" i="1" s="1"/>
  <c r="R803" i="1"/>
  <c r="N803" i="1" a="1"/>
  <c r="N803" i="1" s="1"/>
  <c r="AN803" i="1" s="1"/>
  <c r="M803" i="1" a="1"/>
  <c r="M803" i="1" s="1"/>
  <c r="AM803" i="1" s="1"/>
  <c r="G803" i="1"/>
  <c r="C803" i="1"/>
  <c r="A803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R94" i="16" s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6" i="1"/>
  <c r="C96" i="1"/>
  <c r="G96" i="1"/>
  <c r="L95" i="16"/>
  <c r="R96" i="1"/>
  <c r="R95" i="16" s="1"/>
  <c r="D95" i="16"/>
  <c r="E95" i="16"/>
  <c r="AI96" i="1"/>
  <c r="BB96" i="1" s="1"/>
  <c r="AJ96" i="1"/>
  <c r="AK96" i="1"/>
  <c r="K95" i="11" s="1"/>
  <c r="AL96" i="1"/>
  <c r="AO96" i="1"/>
  <c r="BE96" i="1" s="1"/>
  <c r="AP96" i="1"/>
  <c r="M95" i="11" s="1"/>
  <c r="AQ96" i="1"/>
  <c r="BC96" i="1" a="1"/>
  <c r="BC96" i="1" s="1"/>
  <c r="BF96" i="1"/>
  <c r="BR96" i="1"/>
  <c r="BS96" i="1"/>
  <c r="BT96" i="1"/>
  <c r="G97" i="1"/>
  <c r="L96" i="16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96" i="11" s="1"/>
  <c r="AL97" i="1"/>
  <c r="AO97" i="1"/>
  <c r="BE97" i="1" s="1"/>
  <c r="AP97" i="1"/>
  <c r="M96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L97" i="16"/>
  <c r="R98" i="1"/>
  <c r="R97" i="16" s="1"/>
  <c r="S98" i="1" a="1"/>
  <c r="S98" i="1" s="1"/>
  <c r="D97" i="16" s="1"/>
  <c r="T98" i="1" a="1"/>
  <c r="T98" i="1" s="1"/>
  <c r="E97" i="16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98" i="11" s="1"/>
  <c r="AL99" i="1"/>
  <c r="AO99" i="1"/>
  <c r="BE99" i="1" s="1"/>
  <c r="AP99" i="1"/>
  <c r="M98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BC101" i="1" a="1"/>
  <c r="BC101" i="1" s="1"/>
  <c r="BF101" i="1"/>
  <c r="BR101" i="1"/>
  <c r="BS101" i="1"/>
  <c r="BT101" i="1"/>
  <c r="A102" i="1"/>
  <c r="C102" i="1"/>
  <c r="G102" i="1"/>
  <c r="L101" i="16"/>
  <c r="R102" i="1"/>
  <c r="R101" i="16" s="1"/>
  <c r="D101" i="16"/>
  <c r="E101" i="16"/>
  <c r="AI102" i="1"/>
  <c r="BB102" i="1" s="1"/>
  <c r="AK102" i="1"/>
  <c r="K101" i="11" s="1"/>
  <c r="AL102" i="1"/>
  <c r="AO102" i="1"/>
  <c r="BE102" i="1" s="1"/>
  <c r="AP102" i="1"/>
  <c r="M101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2" i="16" s="1"/>
  <c r="R103" i="1"/>
  <c r="S103" i="1" a="1"/>
  <c r="S103" i="1" s="1"/>
  <c r="D102" i="16" s="1"/>
  <c r="T103" i="1" a="1"/>
  <c r="T103" i="1" s="1"/>
  <c r="E102" i="16" s="1"/>
  <c r="AI103" i="1"/>
  <c r="BB103" i="1" s="1"/>
  <c r="AJ103" i="1"/>
  <c r="AK103" i="1"/>
  <c r="K102" i="11" s="1"/>
  <c r="AL103" i="1"/>
  <c r="AO103" i="1"/>
  <c r="BE103" i="1" s="1"/>
  <c r="AP103" i="1"/>
  <c r="M102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3" i="16" s="1"/>
  <c r="R104" i="1"/>
  <c r="S104" i="1" a="1"/>
  <c r="S104" i="1" s="1"/>
  <c r="D103" i="16" s="1"/>
  <c r="T104" i="1" a="1"/>
  <c r="T104" i="1" s="1"/>
  <c r="E103" i="16" s="1"/>
  <c r="AI104" i="1"/>
  <c r="BB104" i="1" s="1"/>
  <c r="AJ104" i="1"/>
  <c r="AK104" i="1"/>
  <c r="K103" i="11" s="1"/>
  <c r="AL104" i="1"/>
  <c r="AO104" i="1"/>
  <c r="BE104" i="1" s="1"/>
  <c r="AP104" i="1"/>
  <c r="M103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4" i="16" s="1"/>
  <c r="R105" i="1"/>
  <c r="S105" i="1" a="1"/>
  <c r="S105" i="1" s="1"/>
  <c r="D104" i="16" s="1"/>
  <c r="T105" i="1" a="1"/>
  <c r="T105" i="1" s="1"/>
  <c r="E104" i="16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5" i="16" s="1"/>
  <c r="R106" i="1"/>
  <c r="S106" i="1" a="1"/>
  <c r="S106" i="1" s="1"/>
  <c r="D105" i="16" s="1"/>
  <c r="T106" i="1" a="1"/>
  <c r="T106" i="1" s="1"/>
  <c r="E105" i="16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BC106" i="1" a="1"/>
  <c r="BC106" i="1" s="1"/>
  <c r="BF106" i="1"/>
  <c r="BR106" i="1"/>
  <c r="BS106" i="1"/>
  <c r="BT106" i="1"/>
  <c r="A107" i="1"/>
  <c r="C107" i="1"/>
  <c r="G107" i="1"/>
  <c r="L106" i="16"/>
  <c r="R107" i="1"/>
  <c r="R106" i="16" s="1"/>
  <c r="D106" i="16"/>
  <c r="E106" i="16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7" i="16" s="1"/>
  <c r="R108" i="1"/>
  <c r="S108" i="1" a="1"/>
  <c r="S108" i="1" s="1"/>
  <c r="D107" i="16" s="1"/>
  <c r="T108" i="1" a="1"/>
  <c r="T108" i="1" s="1"/>
  <c r="E107" i="16" s="1"/>
  <c r="AI108" i="1"/>
  <c r="BB108" i="1" s="1"/>
  <c r="AJ108" i="1"/>
  <c r="AK108" i="1"/>
  <c r="K107" i="11" s="1"/>
  <c r="AL108" i="1"/>
  <c r="AO108" i="1"/>
  <c r="BE108" i="1" s="1"/>
  <c r="AP108" i="1"/>
  <c r="M107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8" i="16" s="1"/>
  <c r="R109" i="1"/>
  <c r="S109" i="1" a="1"/>
  <c r="S109" i="1" s="1"/>
  <c r="D108" i="16" s="1"/>
  <c r="T109" i="1" a="1"/>
  <c r="T109" i="1" s="1"/>
  <c r="E108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L111" i="16"/>
  <c r="R112" i="1"/>
  <c r="R111" i="16" s="1"/>
  <c r="S112" i="1" a="1"/>
  <c r="S112" i="1" s="1"/>
  <c r="D111" i="16" s="1"/>
  <c r="T112" i="1" a="1"/>
  <c r="T112" i="1" s="1"/>
  <c r="E111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C115" i="1"/>
  <c r="M115" i="1" a="1"/>
  <c r="M115" i="1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L117" i="16"/>
  <c r="R118" i="1"/>
  <c r="S118" i="1" a="1"/>
  <c r="S118" i="1" s="1"/>
  <c r="D117" i="16" s="1"/>
  <c r="T118" i="1" a="1"/>
  <c r="T118" i="1" s="1"/>
  <c r="E117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L118" i="16"/>
  <c r="R119" i="1"/>
  <c r="S119" i="1" a="1"/>
  <c r="S119" i="1" s="1"/>
  <c r="D118" i="16" s="1"/>
  <c r="T119" i="1" a="1"/>
  <c r="T119" i="1" s="1"/>
  <c r="E118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1" i="16" s="1"/>
  <c r="R122" i="1"/>
  <c r="R121" i="16" s="1"/>
  <c r="S122" i="1" a="1"/>
  <c r="S122" i="1" s="1"/>
  <c r="D121" i="16" s="1"/>
  <c r="T122" i="1" a="1"/>
  <c r="T122" i="1" s="1"/>
  <c r="E121" i="16" s="1"/>
  <c r="AI122" i="1"/>
  <c r="BB122" i="1" s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6" i="16" s="1"/>
  <c r="R127" i="1"/>
  <c r="S127" i="1" a="1"/>
  <c r="S127" i="1" s="1"/>
  <c r="D126" i="16" s="1"/>
  <c r="T127" i="1" a="1"/>
  <c r="T127" i="1" s="1"/>
  <c r="E126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L129" i="16"/>
  <c r="R130" i="1"/>
  <c r="S130" i="1" a="1"/>
  <c r="S130" i="1" s="1"/>
  <c r="D129" i="16" s="1"/>
  <c r="T130" i="1" a="1"/>
  <c r="T130" i="1" s="1"/>
  <c r="E129" i="16" s="1"/>
  <c r="AI130" i="1"/>
  <c r="BB130" i="1" s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0" i="16" s="1"/>
  <c r="R131" i="1"/>
  <c r="S131" i="1" a="1"/>
  <c r="S131" i="1" s="1"/>
  <c r="D130" i="16" s="1"/>
  <c r="T131" i="1" a="1"/>
  <c r="T131" i="1" s="1"/>
  <c r="E130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1" i="16" s="1"/>
  <c r="R132" i="1"/>
  <c r="S132" i="1" a="1"/>
  <c r="S132" i="1" s="1"/>
  <c r="D131" i="16" s="1"/>
  <c r="T132" i="1" a="1"/>
  <c r="T132" i="1" s="1"/>
  <c r="E131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2" i="16" s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3" i="16" s="1"/>
  <c r="R134" i="1"/>
  <c r="S134" i="1" a="1"/>
  <c r="S134" i="1" s="1"/>
  <c r="D133" i="16" s="1"/>
  <c r="T134" i="1" a="1"/>
  <c r="T134" i="1" s="1"/>
  <c r="E133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4" i="16" s="1"/>
  <c r="R135" i="1"/>
  <c r="S135" i="1" a="1"/>
  <c r="S135" i="1" s="1"/>
  <c r="D134" i="16" s="1"/>
  <c r="T135" i="1" a="1"/>
  <c r="T135" i="1" s="1"/>
  <c r="E134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5" i="16" s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6" i="16" s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7" i="16" s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9" i="16" s="1"/>
  <c r="R150" i="1"/>
  <c r="S150" i="1" a="1"/>
  <c r="S150" i="1" s="1"/>
  <c r="D149" i="16" s="1"/>
  <c r="T150" i="1" a="1"/>
  <c r="T150" i="1" s="1"/>
  <c r="E149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02" i="11" s="1"/>
  <c r="AL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7" i="16" s="1"/>
  <c r="N778" i="1" a="1"/>
  <c r="N778" i="1" s="1"/>
  <c r="L777" i="16" s="1"/>
  <c r="R778" i="1"/>
  <c r="S778" i="1" a="1"/>
  <c r="S778" i="1" s="1"/>
  <c r="D777" i="16" s="1"/>
  <c r="T778" i="1" a="1"/>
  <c r="T778" i="1" s="1"/>
  <c r="E777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8" i="16" s="1"/>
  <c r="N779" i="1" a="1"/>
  <c r="N779" i="1" s="1"/>
  <c r="L778" i="16" s="1"/>
  <c r="R779" i="1"/>
  <c r="S779" i="1" a="1"/>
  <c r="S779" i="1" s="1"/>
  <c r="D778" i="16" s="1"/>
  <c r="T779" i="1" a="1"/>
  <c r="T779" i="1" s="1"/>
  <c r="E778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9" i="16" s="1"/>
  <c r="N780" i="1" a="1"/>
  <c r="N780" i="1" s="1"/>
  <c r="L779" i="16" s="1"/>
  <c r="R780" i="1"/>
  <c r="S780" i="1" a="1"/>
  <c r="S780" i="1" s="1"/>
  <c r="D779" i="16" s="1"/>
  <c r="T780" i="1" a="1"/>
  <c r="T780" i="1" s="1"/>
  <c r="E779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0" i="16" s="1"/>
  <c r="N781" i="1" a="1"/>
  <c r="N781" i="1" s="1"/>
  <c r="L780" i="16" s="1"/>
  <c r="R781" i="1"/>
  <c r="S781" i="1" a="1"/>
  <c r="S781" i="1" s="1"/>
  <c r="D780" i="16" s="1"/>
  <c r="T781" i="1" a="1"/>
  <c r="T781" i="1" s="1"/>
  <c r="E780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1" i="16" s="1"/>
  <c r="N782" i="1" a="1"/>
  <c r="N782" i="1" s="1"/>
  <c r="L781" i="16" s="1"/>
  <c r="R782" i="1"/>
  <c r="S782" i="1" a="1"/>
  <c r="S782" i="1" s="1"/>
  <c r="D781" i="16" s="1"/>
  <c r="T782" i="1" a="1"/>
  <c r="T782" i="1" s="1"/>
  <c r="E781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2" i="16" s="1"/>
  <c r="N783" i="1" a="1"/>
  <c r="N783" i="1" s="1"/>
  <c r="L782" i="16" s="1"/>
  <c r="R783" i="1"/>
  <c r="S783" i="1" a="1"/>
  <c r="S783" i="1" s="1"/>
  <c r="D782" i="16" s="1"/>
  <c r="T783" i="1" a="1"/>
  <c r="T783" i="1" s="1"/>
  <c r="E782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3" i="16" s="1"/>
  <c r="N784" i="1" a="1"/>
  <c r="N784" i="1" s="1"/>
  <c r="L783" i="16" s="1"/>
  <c r="R784" i="1"/>
  <c r="S784" i="1" a="1"/>
  <c r="S784" i="1" s="1"/>
  <c r="D783" i="16" s="1"/>
  <c r="T784" i="1" a="1"/>
  <c r="T784" i="1" s="1"/>
  <c r="E783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4" i="16" s="1"/>
  <c r="N785" i="1" a="1"/>
  <c r="N785" i="1" s="1"/>
  <c r="L784" i="16" s="1"/>
  <c r="R785" i="1"/>
  <c r="S785" i="1" a="1"/>
  <c r="S785" i="1" s="1"/>
  <c r="D784" i="16" s="1"/>
  <c r="T785" i="1" a="1"/>
  <c r="T785" i="1" s="1"/>
  <c r="E784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5" i="16" s="1"/>
  <c r="N786" i="1" a="1"/>
  <c r="N786" i="1" s="1"/>
  <c r="L785" i="16" s="1"/>
  <c r="R786" i="1"/>
  <c r="S786" i="1" a="1"/>
  <c r="S786" i="1" s="1"/>
  <c r="D785" i="16" s="1"/>
  <c r="T786" i="1" a="1"/>
  <c r="T786" i="1" s="1"/>
  <c r="E785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6" i="16" s="1"/>
  <c r="N787" i="1" a="1"/>
  <c r="N787" i="1" s="1"/>
  <c r="L786" i="16" s="1"/>
  <c r="R787" i="1"/>
  <c r="S787" i="1" a="1"/>
  <c r="S787" i="1" s="1"/>
  <c r="D786" i="16" s="1"/>
  <c r="T787" i="1" a="1"/>
  <c r="T787" i="1" s="1"/>
  <c r="E786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7" i="16" s="1"/>
  <c r="N788" i="1" a="1"/>
  <c r="N788" i="1" s="1"/>
  <c r="L787" i="16" s="1"/>
  <c r="R788" i="1"/>
  <c r="S788" i="1" a="1"/>
  <c r="S788" i="1" s="1"/>
  <c r="D787" i="16" s="1"/>
  <c r="T788" i="1" a="1"/>
  <c r="T788" i="1" s="1"/>
  <c r="E787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8" i="16" s="1"/>
  <c r="N789" i="1" a="1"/>
  <c r="N789" i="1" s="1"/>
  <c r="L788" i="16" s="1"/>
  <c r="R789" i="1"/>
  <c r="S789" i="1" a="1"/>
  <c r="S789" i="1" s="1"/>
  <c r="D788" i="16" s="1"/>
  <c r="T789" i="1" a="1"/>
  <c r="T789" i="1" s="1"/>
  <c r="E788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9" i="16" s="1"/>
  <c r="N790" i="1" a="1"/>
  <c r="N790" i="1" s="1"/>
  <c r="L789" i="16" s="1"/>
  <c r="R790" i="1"/>
  <c r="S790" i="1" a="1"/>
  <c r="S790" i="1" s="1"/>
  <c r="D789" i="16" s="1"/>
  <c r="T790" i="1" a="1"/>
  <c r="T790" i="1" s="1"/>
  <c r="E789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0" i="16" s="1"/>
  <c r="N791" i="1" a="1"/>
  <c r="N791" i="1" s="1"/>
  <c r="L790" i="16" s="1"/>
  <c r="R791" i="1"/>
  <c r="S791" i="1" a="1"/>
  <c r="S791" i="1" s="1"/>
  <c r="D790" i="16" s="1"/>
  <c r="T791" i="1" a="1"/>
  <c r="T791" i="1" s="1"/>
  <c r="E790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1" i="16" s="1"/>
  <c r="N792" i="1" a="1"/>
  <c r="N792" i="1" s="1"/>
  <c r="L791" i="16" s="1"/>
  <c r="R792" i="1"/>
  <c r="S792" i="1" a="1"/>
  <c r="S792" i="1" s="1"/>
  <c r="D791" i="16" s="1"/>
  <c r="T792" i="1" a="1"/>
  <c r="T792" i="1" s="1"/>
  <c r="E791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2" i="16" s="1"/>
  <c r="N793" i="1" a="1"/>
  <c r="N793" i="1" s="1"/>
  <c r="L792" i="16" s="1"/>
  <c r="R793" i="1"/>
  <c r="S793" i="1" a="1"/>
  <c r="S793" i="1" s="1"/>
  <c r="D792" i="16" s="1"/>
  <c r="T793" i="1" a="1"/>
  <c r="T793" i="1" s="1"/>
  <c r="E792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3" i="16" s="1"/>
  <c r="N794" i="1" a="1"/>
  <c r="N794" i="1" s="1"/>
  <c r="L793" i="16" s="1"/>
  <c r="R794" i="1"/>
  <c r="S794" i="1" a="1"/>
  <c r="S794" i="1" s="1"/>
  <c r="D793" i="16" s="1"/>
  <c r="T794" i="1" a="1"/>
  <c r="T794" i="1" s="1"/>
  <c r="E793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4" i="16" s="1"/>
  <c r="N795" i="1" a="1"/>
  <c r="N795" i="1" s="1"/>
  <c r="L794" i="16" s="1"/>
  <c r="R795" i="1"/>
  <c r="S795" i="1" a="1"/>
  <c r="S795" i="1" s="1"/>
  <c r="D794" i="16" s="1"/>
  <c r="T795" i="1" a="1"/>
  <c r="T795" i="1" s="1"/>
  <c r="E794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5" i="16" s="1"/>
  <c r="N796" i="1" a="1"/>
  <c r="N796" i="1" s="1"/>
  <c r="L795" i="16" s="1"/>
  <c r="R796" i="1"/>
  <c r="S796" i="1" a="1"/>
  <c r="S796" i="1" s="1"/>
  <c r="D795" i="16" s="1"/>
  <c r="T796" i="1" a="1"/>
  <c r="T796" i="1" s="1"/>
  <c r="E795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6" i="16" s="1"/>
  <c r="N797" i="1" a="1"/>
  <c r="N797" i="1" s="1"/>
  <c r="L796" i="16" s="1"/>
  <c r="R797" i="1"/>
  <c r="S797" i="1" a="1"/>
  <c r="S797" i="1" s="1"/>
  <c r="D796" i="16" s="1"/>
  <c r="T797" i="1" a="1"/>
  <c r="T797" i="1" s="1"/>
  <c r="E796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7" i="16" s="1"/>
  <c r="N798" i="1" a="1"/>
  <c r="N798" i="1" s="1"/>
  <c r="L797" i="16" s="1"/>
  <c r="R798" i="1"/>
  <c r="S798" i="1" a="1"/>
  <c r="S798" i="1" s="1"/>
  <c r="D797" i="16" s="1"/>
  <c r="T798" i="1" a="1"/>
  <c r="T798" i="1" s="1"/>
  <c r="E797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8" i="16" s="1"/>
  <c r="N799" i="1" a="1"/>
  <c r="N799" i="1" s="1"/>
  <c r="L798" i="16" s="1"/>
  <c r="R799" i="1"/>
  <c r="S799" i="1" a="1"/>
  <c r="S799" i="1" s="1"/>
  <c r="D798" i="16" s="1"/>
  <c r="T799" i="1" a="1"/>
  <c r="T799" i="1" s="1"/>
  <c r="E798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9" i="16" s="1"/>
  <c r="N800" i="1" a="1"/>
  <c r="N800" i="1" s="1"/>
  <c r="L799" i="16" s="1"/>
  <c r="R800" i="1"/>
  <c r="S800" i="1" a="1"/>
  <c r="S800" i="1" s="1"/>
  <c r="D799" i="16" s="1"/>
  <c r="T800" i="1" a="1"/>
  <c r="T800" i="1" s="1"/>
  <c r="E799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0" i="16" s="1"/>
  <c r="N801" i="1" a="1"/>
  <c r="N801" i="1" s="1"/>
  <c r="L800" i="16" s="1"/>
  <c r="R801" i="1"/>
  <c r="S801" i="1" a="1"/>
  <c r="S801" i="1" s="1"/>
  <c r="D800" i="16" s="1"/>
  <c r="T801" i="1" a="1"/>
  <c r="T801" i="1" s="1"/>
  <c r="E800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801" i="16" s="1"/>
  <c r="N802" i="1" a="1"/>
  <c r="N802" i="1" s="1"/>
  <c r="L801" i="16" s="1"/>
  <c r="R802" i="1"/>
  <c r="S802" i="1" a="1"/>
  <c r="S802" i="1" s="1"/>
  <c r="D801" i="16" s="1"/>
  <c r="T802" i="1" a="1"/>
  <c r="T802" i="1" s="1"/>
  <c r="E801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0" i="1" l="1"/>
  <c r="AJ128" i="1"/>
  <c r="AJ122" i="1"/>
  <c r="BB115" i="1"/>
  <c r="AJ115" i="1"/>
  <c r="BQ97" i="1"/>
  <c r="AJ99" i="1"/>
  <c r="BQ95" i="1"/>
  <c r="AJ102" i="1"/>
  <c r="AJ92" i="1"/>
  <c r="AJ97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3" i="1"/>
  <c r="BD803" i="1" a="1"/>
  <c r="BD803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6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4" i="1"/>
  <c r="BQ715" i="1"/>
  <c r="BQ697" i="1"/>
  <c r="BQ688" i="1"/>
  <c r="BQ643" i="1"/>
  <c r="BQ634" i="1"/>
  <c r="BQ613" i="1"/>
  <c r="BQ307" i="1"/>
  <c r="BQ304" i="1"/>
  <c r="BQ301" i="1"/>
  <c r="BQ298" i="1"/>
  <c r="BQ295" i="1"/>
  <c r="BQ292" i="1"/>
  <c r="BQ289" i="1"/>
  <c r="BQ286" i="1"/>
  <c r="BQ283" i="1"/>
  <c r="BQ280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7" i="1"/>
  <c r="N606" i="11" s="1"/>
  <c r="K606" i="16"/>
  <c r="AM203" i="1"/>
  <c r="K202" i="16"/>
  <c r="AM160" i="1"/>
  <c r="K159" i="16"/>
  <c r="AM159" i="1"/>
  <c r="K158" i="16"/>
  <c r="AM158" i="1"/>
  <c r="K157" i="16"/>
  <c r="AM157" i="1"/>
  <c r="K156" i="16"/>
  <c r="AM156" i="1"/>
  <c r="K155" i="16"/>
  <c r="AM155" i="1"/>
  <c r="K154" i="16"/>
  <c r="AM154" i="1"/>
  <c r="K153" i="16"/>
  <c r="AM153" i="1"/>
  <c r="K152" i="16"/>
  <c r="AM152" i="1"/>
  <c r="K151" i="16"/>
  <c r="AM151" i="1"/>
  <c r="K150" i="16"/>
  <c r="AM150" i="1"/>
  <c r="K149" i="16"/>
  <c r="AM149" i="1"/>
  <c r="K148" i="16"/>
  <c r="AM148" i="1"/>
  <c r="K147" i="16"/>
  <c r="AM147" i="1"/>
  <c r="K146" i="16"/>
  <c r="AM146" i="1"/>
  <c r="K145" i="16"/>
  <c r="AM145" i="1"/>
  <c r="K144" i="16"/>
  <c r="AM144" i="1"/>
  <c r="K143" i="16"/>
  <c r="AM143" i="1"/>
  <c r="K142" i="16"/>
  <c r="AM142" i="1"/>
  <c r="K141" i="16"/>
  <c r="AM141" i="1"/>
  <c r="K140" i="16"/>
  <c r="AM140" i="1"/>
  <c r="K139" i="16"/>
  <c r="AM139" i="1"/>
  <c r="K138" i="16"/>
  <c r="AM138" i="1"/>
  <c r="K137" i="16"/>
  <c r="AM137" i="1"/>
  <c r="K136" i="16"/>
  <c r="AM136" i="1"/>
  <c r="K135" i="16"/>
  <c r="AM135" i="1"/>
  <c r="K134" i="16"/>
  <c r="AM134" i="1"/>
  <c r="K133" i="16"/>
  <c r="AM133" i="1"/>
  <c r="K132" i="16"/>
  <c r="AM132" i="1"/>
  <c r="K131" i="16"/>
  <c r="AM131" i="1"/>
  <c r="K130" i="16"/>
  <c r="AM130" i="1"/>
  <c r="K129" i="16"/>
  <c r="AM129" i="1"/>
  <c r="K128" i="16"/>
  <c r="AM128" i="1"/>
  <c r="K127" i="16"/>
  <c r="AM127" i="1"/>
  <c r="K126" i="16"/>
  <c r="AM126" i="1"/>
  <c r="K125" i="16"/>
  <c r="AM125" i="1"/>
  <c r="K124" i="16"/>
  <c r="AM124" i="1"/>
  <c r="K123" i="16"/>
  <c r="AM123" i="1"/>
  <c r="K122" i="16"/>
  <c r="AM122" i="1"/>
  <c r="K121" i="16"/>
  <c r="AM121" i="1"/>
  <c r="K120" i="16"/>
  <c r="AM120" i="1"/>
  <c r="K119" i="16"/>
  <c r="AM119" i="1"/>
  <c r="K118" i="16"/>
  <c r="AM118" i="1"/>
  <c r="K117" i="16"/>
  <c r="AM117" i="1"/>
  <c r="K116" i="16"/>
  <c r="AM116" i="1"/>
  <c r="K115" i="16"/>
  <c r="AM115" i="1"/>
  <c r="K114" i="16"/>
  <c r="AM114" i="1"/>
  <c r="K113" i="16"/>
  <c r="AM113" i="1"/>
  <c r="K112" i="16"/>
  <c r="AM112" i="1"/>
  <c r="K111" i="16"/>
  <c r="AM111" i="1"/>
  <c r="K110" i="16"/>
  <c r="AM110" i="1"/>
  <c r="K109" i="16"/>
  <c r="AM109" i="1"/>
  <c r="K108" i="16"/>
  <c r="AM108" i="1"/>
  <c r="K107" i="16"/>
  <c r="AM107" i="1"/>
  <c r="K106" i="16"/>
  <c r="AM106" i="1"/>
  <c r="K105" i="16"/>
  <c r="AM105" i="1"/>
  <c r="K104" i="16"/>
  <c r="AM104" i="1"/>
  <c r="K103" i="16"/>
  <c r="AM103" i="1"/>
  <c r="K102" i="16"/>
  <c r="AM102" i="1"/>
  <c r="K101" i="16"/>
  <c r="AM101" i="1"/>
  <c r="K100" i="16"/>
  <c r="AM100" i="1"/>
  <c r="K99" i="16"/>
  <c r="AM99" i="1"/>
  <c r="K98" i="16"/>
  <c r="AM98" i="1"/>
  <c r="K97" i="16"/>
  <c r="AM97" i="1"/>
  <c r="K96" i="16"/>
  <c r="AM96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Q277" i="1"/>
  <c r="BQ274" i="1"/>
  <c r="BQ271" i="1"/>
  <c r="M37" i="11"/>
  <c r="K37" i="11"/>
  <c r="M34" i="11"/>
  <c r="K34" i="11"/>
  <c r="M31" i="11"/>
  <c r="K31" i="11"/>
  <c r="M27" i="11"/>
  <c r="K27" i="11"/>
  <c r="BQ41" i="1"/>
  <c r="AN86" i="1"/>
  <c r="AN90" i="1"/>
  <c r="BD96" i="1" a="1"/>
  <c r="BD96" i="1" s="1"/>
  <c r="AN84" i="1"/>
  <c r="BD100" i="1" a="1"/>
  <c r="BD100" i="1" s="1"/>
  <c r="AN89" i="1"/>
  <c r="AN88" i="1"/>
  <c r="AN87" i="1"/>
  <c r="BD111" i="1" a="1"/>
  <c r="BD111" i="1" s="1"/>
  <c r="BD103" i="1" a="1"/>
  <c r="BD103" i="1" s="1"/>
  <c r="BQ263" i="1"/>
  <c r="BQ260" i="1"/>
  <c r="BB24" i="1"/>
  <c r="AJ24" i="1"/>
  <c r="BE24" i="1"/>
  <c r="BD24" i="1" a="1"/>
  <c r="BD24" i="1" s="1"/>
  <c r="BQ612" i="1"/>
  <c r="BQ327" i="1"/>
  <c r="BQ324" i="1"/>
  <c r="BQ321" i="1"/>
  <c r="BQ318" i="1"/>
  <c r="BQ315" i="1"/>
  <c r="BD190" i="1" a="1"/>
  <c r="BD190" i="1" s="1"/>
  <c r="BD203" i="1" a="1"/>
  <c r="BD203" i="1" s="1"/>
  <c r="AM40" i="1"/>
  <c r="AN40" i="1"/>
  <c r="BD114" i="1" a="1"/>
  <c r="BD114" i="1" s="1"/>
  <c r="BD97" i="1" a="1"/>
  <c r="BD97" i="1" s="1"/>
  <c r="AN97" i="1"/>
  <c r="AN94" i="1"/>
  <c r="BD117" i="1" a="1"/>
  <c r="BD117" i="1" s="1"/>
  <c r="BQ15" i="1"/>
  <c r="BQ14" i="1"/>
  <c r="BQ13" i="1"/>
  <c r="BQ12" i="1"/>
  <c r="BQ11" i="1"/>
  <c r="BQ10" i="1"/>
  <c r="BQ9" i="1"/>
  <c r="BQ8" i="1"/>
  <c r="BQ7" i="1"/>
  <c r="BD108" i="1" a="1"/>
  <c r="BD108" i="1" s="1"/>
  <c r="BQ16" i="1"/>
  <c r="BD105" i="1" a="1"/>
  <c r="BD105" i="1" s="1"/>
  <c r="BD120" i="1" a="1"/>
  <c r="BD120" i="1" s="1"/>
  <c r="BB40" i="1"/>
  <c r="AJ40" i="1"/>
  <c r="BE40" i="1"/>
  <c r="BD40" i="1" a="1"/>
  <c r="BD40" i="1" s="1"/>
  <c r="BD129" i="1" a="1"/>
  <c r="BD129" i="1" s="1"/>
  <c r="BD136" i="1" a="1"/>
  <c r="BD136" i="1" s="1"/>
  <c r="BD126" i="1" a="1"/>
  <c r="BD126" i="1" s="1"/>
  <c r="AN102" i="1"/>
  <c r="AN100" i="1"/>
  <c r="AN105" i="1"/>
  <c r="AN103" i="1"/>
  <c r="AN96" i="1"/>
  <c r="AN92" i="1"/>
  <c r="AN99" i="1"/>
  <c r="BD104" i="1" a="1"/>
  <c r="BD104" i="1" s="1"/>
  <c r="BD101" i="1" a="1"/>
  <c r="BD101" i="1" s="1"/>
  <c r="BD98" i="1" a="1"/>
  <c r="BD98" i="1" s="1"/>
  <c r="BD94" i="1" a="1"/>
  <c r="BD94" i="1" s="1"/>
  <c r="AN93" i="1"/>
  <c r="BD91" i="1" a="1"/>
  <c r="BD91" i="1" s="1"/>
  <c r="BD123" i="1" a="1"/>
  <c r="BD123" i="1" s="1"/>
  <c r="AN104" i="1"/>
  <c r="BD102" i="1" a="1"/>
  <c r="BD102" i="1" s="1"/>
  <c r="AN101" i="1"/>
  <c r="BD99" i="1" a="1"/>
  <c r="BD99" i="1" s="1"/>
  <c r="AN98" i="1"/>
  <c r="AN91" i="1"/>
  <c r="AN116" i="1"/>
  <c r="AN114" i="1"/>
  <c r="AN107" i="1"/>
  <c r="AN119" i="1"/>
  <c r="AN117" i="1"/>
  <c r="AN110" i="1"/>
  <c r="AN108" i="1"/>
  <c r="AN113" i="1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AN120" i="1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AN133" i="1"/>
  <c r="AN123" i="1"/>
  <c r="AN129" i="1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AN132" i="1"/>
  <c r="AN131" i="1"/>
  <c r="BD131" i="1" a="1"/>
  <c r="BD131" i="1" s="1"/>
  <c r="AN130" i="1"/>
  <c r="AN135" i="1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AN145" i="1"/>
  <c r="AN139" i="1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V3" i="16" s="1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AN155" i="1"/>
  <c r="AN153" i="1"/>
  <c r="AN158" i="1"/>
  <c r="AN156" i="1"/>
  <c r="AN149" i="1"/>
  <c r="AN159" i="1"/>
  <c r="AN152" i="1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AN162" i="1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6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<sst xmlns="http://schemas.openxmlformats.org/spreadsheetml/2006/main" count="5088" uniqueCount="1476">
  <si>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</si>
  <si>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</si>
  <si>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</si>
  <si>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</si>
  <si>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</si>
  <si>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</si>
  <si>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</si>
  <si>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</si>
  <si>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</si>
  <si>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</si>
  <si>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</si>
  <si>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</si>
  <si>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</si>
  <si>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</si>
  <si>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</si>
  <si>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</si>
  <si>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</si>
  <si>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</si>
  <si>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</si>
  <si>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</si>
  <si>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</si>
  <si>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</si>
  <si>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</si>
  <si>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</si>
  <si>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</si>
  <si>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</si>
  <si>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</si>
  <si>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</si>
  <si>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</si>
  <si>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</si>
  <si>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</si>
  <si>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</si>
  <si>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</si>
  <si>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</si>
  <si>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</si>
  <si>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</si>
  <si>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</si>
  <si>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</si>
  <si>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</si>
  <si>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</si>
  <si>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</si>
  <si>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</si>
  <si>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</si>
  <si>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</si>
  <si>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</si>
  <si>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</si>
  <si>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</si>
  <si>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</si>
  <si>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</si>
  <si>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</si>
  <si>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</si>
  <si>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</si>
  <si>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</si>
  <si>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</si>
  <si>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</si>
  <si>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</si>
  <si>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</si>
  <si>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</si>
  <si>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</si>
  <si>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</si>
  <si>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</si>
  <si>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</si>
  <si>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</si>
  <si>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</si>
  <si>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</si>
  <si>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</si>
  <si>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</si>
  <si>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</si>
  <si>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</si>
  <si>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</si>
  <si>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</si>
  <si>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</si>
  <si>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</si>
  <si>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</si>
  <si>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</si>
  <si>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</si>
  <si>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</si>
  <si>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</si>
  <si>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</si>
  <si>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</si>
  <si>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</si>
  <si>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</si>
  <si>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</si>
  <si>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</si>
  <si>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</si>
  <si>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</si>
  <si>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</si>
  <si>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</si>
  <si>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</si>
  <si>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</si>
  <si>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</si>
  <si>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</si>
  <si>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</si>
  <si>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</si>
  <si>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</si>
  <si>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</si>
  <si>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</si>
  <si>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</si>
  <si>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</si>
  <si>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</si>
  <si>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</si>
  <si>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</si>
  <si>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</si>
  <si>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</si>
  <si>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</si>
  <si>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</si>
  <si>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</si>
  <si>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</si>
  <si>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</si>
  <si>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</si>
  <si>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</si>
  <si>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</si>
  <si>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</si>
  <si>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</si>
  <si>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</si>
  <si>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</si>
  <si>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</si>
  <si>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</si>
  <si>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</si>
  <si>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</si>
  <si>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</si>
  <si>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</si>
  <si>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</si>
  <si>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</si>
  <si>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</si>
  <si>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</si>
  <si>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</si>
  <si>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</si>
  <si>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</si>
  <si>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</si>
  <si>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</si>
  <si>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</si>
  <si>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</si>
  <si>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</si>
  <si>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</si>
  <si>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</si>
  <si>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</si>
  <si>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</si>
  <si>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</si>
  <si>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</si>
  <si>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</si>
  <si>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</si>
  <si>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</si>
  <si>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</si>
  <si>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</si>
  <si>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</si>
  <si>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</si>
  <si>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</si>
  <si>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</si>
  <si>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</si>
  <si>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</si>
  <si>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</si>
  <si>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</si>
  <si>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</si>
  <si>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</si>
  <si>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</si>
  <si>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</si>
  <si>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</si>
  <si>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</si>
  <si>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</si>
  <si>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</si>
  <si>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</si>
  <si>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</si>
  <si>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</si>
  <si>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</si>
  <si>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</si>
  <si>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</si>
  <si>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</si>
  <si>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</si>
  <si>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</si>
  <si>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</si>
  <si>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</si>
  <si>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</si>
  <si>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</si>
  <si>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</si>
  <si>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</si>
  <si>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</si>
  <si>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</si>
  <si>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</si>
  <si>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</si>
  <si>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</si>
  <si>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</si>
  <si>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</si>
  <si>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</si>
  <si>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</si>
  <si>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</si>
  <si>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</si>
  <si>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</si>
  <si>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</si>
  <si>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</si>
  <si>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</si>
  <si>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</si>
  <si>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</si>
  <si>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</si>
  <si>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</si>
  <si>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</si>
  <si>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</si>
  <si>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</si>
  <si>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</si>
  <si>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</si>
  <si>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</si>
  <si>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</si>
  <si>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</si>
  <si>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</si>
  <si>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</si>
  <si>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</si>
  <si>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</si>
  <si>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</si>
  <si>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</si>
  <si>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</si>
  <si>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</si>
  <si>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</si>
  <si>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</si>
  <si>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</si>
  <si>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</si>
  <si>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</si>
  <si>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</si>
  <si>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</si>
  <si>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</si>
  <si>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</si>
  <si>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</si>
  <si>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</si>
  <si>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</si>
  <si>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</si>
  <si>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</si>
  <si>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</si>
  <si>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</si>
  <si>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</si>
  <si>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</si>
  <si>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</si>
  <si>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</si>
  <si>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</si>
  <si>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</si>
  <si>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</si>
  <si>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</si>
  <si>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</si>
  <si>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</si>
  <si>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</si>
  <si>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</si>
  <si>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</si>
  <si>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</si>
  <si>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</si>
  <si>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</si>
  <si>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</si>
  <si>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</si>
  <si>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</si>
  <si>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</si>
  <si>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</si>
  <si>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</si>
  <si>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</si>
  <si>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</si>
  <si>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</si>
  <si>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</si>
  <si>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</si>
  <si>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</si>
  <si>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</si>
  <si>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</si>
  <si>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</si>
  <si>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</si>
  <si>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</si>
  <si>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</si>
  <si>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</si>
  <si>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</si>
  <si>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</si>
  <si>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</si>
  <si>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</si>
  <si>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</si>
  <si>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</si>
  <si>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</si>
  <si>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</si>
  <si>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</si>
  <si>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</si>
  <si>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</si>
  <si>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</si>
  <si>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</si>
  <si>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</si>
  <si>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</si>
  <si>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</si>
  <si>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</si>
  <si>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</si>
  <si>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</si>
  <si>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</si>
  <si>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</si>
  <si>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</si>
  <si>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</si>
  <si>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</si>
  <si>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</si>
  <si>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</si>
  <si>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</si>
  <si>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</si>
  <si>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</si>
  <si>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</si>
  <si>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</si>
  <si>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</si>
  <si>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</si>
  <si>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</si>
  <si>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</si>
  <si>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</si>
  <si>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</si>
  <si>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</si>
  <si>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</si>
  <si>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</si>
  <si>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</si>
  <si>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</si>
  <si>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</si>
  <si>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</si>
  <si>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</si>
  <si>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</si>
  <si>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</si>
  <si>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</si>
  <si>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</si>
  <si>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</si>
  <si>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</si>
  <si>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</si>
  <si>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</si>
  <si>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</si>
  <si>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</si>
  <si>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</si>
  <si>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</si>
  <si>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</si>
  <si>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</si>
  <si>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</si>
  <si>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</si>
  <si>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</si>
  <si>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</si>
  <si>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</si>
  <si>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</si>
  <si>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</si>
  <si>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</si>
  <si>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</si>
  <si>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</si>
  <si>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</si>
  <si>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</si>
  <si>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</si>
  <si>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</si>
  <si>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</si>
  <si>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</si>
  <si>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</si>
  <si>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</si>
  <si>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</si>
  <si>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</si>
  <si>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</si>
  <si>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</si>
  <si>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</si>
  <si>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</si>
  <si>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</si>
  <si>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</si>
  <si>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</si>
  <si>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</si>
  <si>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</si>
  <si>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</si>
  <si>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</si>
  <si>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</si>
  <si>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</si>
  <si>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</si>
  <si>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</si>
  <si>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</si>
  <si>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</si>
  <si>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</si>
  <si>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</si>
  <si>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</si>
  <si>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</si>
  <si>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</si>
  <si>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</si>
  <si>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</si>
  <si>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</si>
  <si>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</si>
  <si>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</si>
  <si>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</si>
  <si>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</si>
  <si>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</si>
  <si>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</si>
  <si>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</si>
  <si>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</si>
  <si>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</si>
  <si>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</si>
  <si>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</si>
  <si>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</si>
  <si>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</si>
  <si>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</si>
  <si>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</si>
  <si>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</si>
  <si>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</si>
  <si>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</si>
  <si>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</si>
  <si>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</si>
  <si>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</si>
  <si>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</si>
  <si>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</si>
  <si>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</si>
  <si>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</si>
  <si>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</si>
  <si>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</si>
  <si>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</si>
  <si>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</si>
  <si>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</si>
  <si>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</si>
  <si>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</si>
  <si>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</si>
  <si>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</si>
  <si>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</si>
  <si>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</si>
  <si>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</si>
  <si>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</si>
  <si>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</si>
  <si>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</si>
  <si>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</si>
  <si>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</si>
  <si>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</si>
  <si>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</si>
  <si>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</si>
  <si>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</si>
  <si>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</si>
  <si>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</si>
  <si>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</si>
  <si>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</si>
  <si>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</si>
  <si>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</si>
  <si>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</si>
  <si>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</si>
  <si>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</si>
  <si>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</si>
  <si>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</si>
  <si>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</si>
  <si>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</si>
  <si>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</si>
  <si>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</si>
  <si>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</si>
  <si>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</si>
  <si>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</si>
  <si>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</si>
  <si>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</si>
  <si>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</si>
  <si>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</si>
  <si>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</si>
  <si>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</si>
  <si>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</si>
  <si>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</si>
  <si>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</si>
  <si>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</si>
  <si>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</si>
  <si>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</si>
  <si>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</si>
  <si>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</si>
  <si>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</si>
  <si>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</si>
  <si>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</si>
  <si>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</si>
  <si>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</si>
  <si>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</si>
  <si>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</si>
  <si>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</si>
  <si>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</si>
  <si>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</si>
  <si>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</si>
  <si>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</si>
  <si>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</si>
  <si>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</si>
  <si>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</si>
  <si>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</si>
  <si>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</si>
  <si>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</si>
  <si>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</si>
  <si>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</si>
  <si>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</si>
  <si>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</si>
  <si>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</si>
  <si>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</si>
  <si>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</si>
  <si>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</si>
  <si>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</si>
  <si>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</si>
  <si>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</si>
  <si>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</si>
  <si>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</si>
  <si>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</si>
  <si>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</si>
  <si>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</si>
  <si>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</si>
  <si>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</si>
  <si>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</si>
  <si>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</si>
  <si>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</si>
  <si>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</si>
  <si>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</si>
  <si>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</si>
  <si>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</si>
  <si>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</si>
  <si>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</si>
  <si>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</si>
  <si>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</si>
  <si>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</si>
  <si>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</si>
  <si>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</si>
  <si>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</si>
  <si>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</si>
  <si>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</si>
  <si>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</si>
  <si>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</si>
  <si>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</si>
  <si>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</si>
  <si>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</si>
  <si>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</si>
  <si>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</si>
  <si>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</si>
  <si>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</si>
  <si>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</si>
  <si>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</si>
  <si>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</si>
  <si>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</si>
  <si>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</si>
  <si>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</si>
  <si>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</si>
  <si>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</si>
  <si>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</si>
  <si>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</si>
  <si>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</si>
  <si>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</si>
  <si>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</si>
  <si>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</si>
  <si>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</si>
  <si>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</si>
  <si>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</si>
  <si>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</si>
  <si>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</si>
  <si>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</si>
  <si>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</si>
  <si>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</si>
  <si>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</si>
  <si>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</si>
  <si>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</si>
  <si>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</si>
  <si>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</si>
  <si>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</si>
  <si>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</si>
  <si>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</si>
  <si>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</si>
  <si>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</si>
  <si>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</si>
  <si>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</si>
  <si>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</si>
  <si>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</si>
  <si>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</si>
  <si>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</si>
  <si>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</si>
  <si>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</si>
  <si>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</si>
  <si>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</si>
  <si>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</si>
  <si>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</si>
  <si>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</si>
  <si>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</si>
  <si>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</si>
  <si>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</si>
  <si>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</si>
  <si>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</si>
  <si>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</si>
  <si>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</si>
  <si>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</si>
  <si>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</si>
  <si>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</si>
  <si>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</si>
  <si>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</si>
  <si>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</si>
  <si>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</si>
  <si>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</si>
  <si>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</si>
  <si>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</si>
  <si>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</si>
  <si>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</si>
  <si>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</si>
  <si>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</si>
  <si>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</si>
  <si>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</si>
  <si>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</si>
  <si>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</si>
  <si>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</si>
  <si>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</si>
  <si>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</si>
  <si>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</si>
  <si>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</si>
  <si>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</si>
  <si>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</si>
  <si>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</si>
  <si>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</si>
  <si>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</si>
  <si>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</si>
  <si>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</si>
  <si>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</si>
  <si>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</si>
  <si>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</si>
  <si>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</si>
  <si>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</si>
  <si>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</si>
  <si>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</si>
  <si>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</si>
  <si>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</si>
  <si>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</si>
  <si>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</si>
  <si>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</si>
  <si>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</si>
  <si>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</si>
  <si>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</si>
  <si>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</si>
  <si>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</si>
  <si>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</si>
  <si>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</si>
  <si>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</si>
  <si>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</si>
  <si>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</si>
  <si>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</si>
  <si>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</si>
  <si>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</si>
  <si>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</si>
  <si>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</si>
  <si>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</si>
  <si>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</si>
  <si>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</si>
  <si>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</si>
  <si>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</si>
  <si>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</si>
  <si>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</si>
  <si>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</si>
  <si>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</si>
  <si>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</si>
  <si>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</si>
  <si>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</si>
  <si>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</si>
  <si>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</si>
  <si>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</si>
  <si>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</si>
  <si>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</si>
  <si>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</si>
  <si>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</si>
  <si>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</si>
  <si>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</si>
  <si>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</si>
  <si>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</si>
  <si>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</si>
  <si>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</si>
  <si>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</si>
  <si>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</si>
  <si>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</si>
  <si>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</si>
  <si>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</si>
  <si>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</si>
  <si>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</si>
  <si>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</si>
  <si>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</si>
  <si>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</si>
  <si>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</si>
  <si>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</si>
  <si>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</si>
  <si>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</si>
  <si>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</si>
  <si>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</si>
  <si>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</si>
  <si>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</si>
  <si>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</si>
  <si>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</si>
  <si>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</si>
  <si>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</si>
  <si>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</si>
  <si>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</si>
  <si>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</si>
  <si>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</si>
  <si>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</si>
  <si>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</si>
  <si>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</si>
  <si>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</si>
  <si>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</si>
  <si>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</si>
  <si>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</si>
  <si>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</si>
  <si>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</si>
  <si>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</si>
  <si>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</si>
  <si>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</si>
  <si>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</si>
  <si>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</si>
  <si>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</si>
  <si>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</si>
  <si>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</si>
  <si>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</si>
  <si>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</si>
  <si>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</si>
  <si>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</si>
  <si>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</si>
  <si>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</si>
  <si>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</si>
  <si>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</si>
  <si>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</si>
  <si>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</si>
  <si>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</si>
  <si>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</si>
  <si>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</si>
  <si>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</si>
  <si>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</si>
  <si>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</si>
  <si>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</si>
  <si>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</si>
  <si>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</si>
  <si>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</si>
  <si>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</si>
  <si>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</si>
  <si>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</si>
  <si>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</si>
  <si>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</si>
  <si>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</si>
  <si>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</si>
  <si>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</si>
  <si>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</si>
  <si>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</si>
  <si>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</si>
  <si>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</si>
  <si>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</si>
  <si>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</si>
  <si>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</si>
  <si>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</si>
  <si>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</si>
  <si>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</si>
  <si>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</si>
  <si>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</si>
  <si>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</si>
  <si>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</si>
  <si>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</si>
  <si>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</si>
  <si>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</si>
  <si>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</si>
  <si>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</si>
  <si>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</si>
  <si>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</si>
  <si>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</si>
  <si>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</si>
  <si>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</si>
  <si>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</si>
  <si>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</si>
  <si>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</si>
  <si>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</si>
  <si>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</si>
  <si>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</si>
  <si>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</si>
  <si>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</si>
  <si>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</si>
  <si>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</si>
  <si>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</si>
  <si>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</si>
  <si>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</si>
  <si>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</si>
  <si>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</si>
  <si>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</si>
  <si>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</si>
  <si>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</si>
  <si>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</si>
  <si>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</si>
  <si>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</si>
  <si>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</si>
  <si>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</si>
  <si>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</si>
  <si>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</si>
  <si>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</si>
  <si>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</si>
  <si>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</si>
  <si>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</si>
  <si>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</si>
  <si>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</si>
  <si>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</si>
  <si>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</si>
  <si>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</si>
  <si>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</si>
  <si>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</si>
  <si>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</si>
  <si>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</si>
  <si>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</si>
  <si>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</si>
  <si>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</si>
  <si>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</si>
  <si>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</si>
  <si>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</si>
  <si>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</si>
  <si>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</si>
  <si>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</si>
  <si>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</si>
  <si>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</si>
  <si>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</si>
  <si>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</si>
  <si>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</si>
  <si>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</si>
  <si>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</si>
  <si>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</si>
  <si>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</si>
  <si>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</si>
  <si>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</si>
  <si>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</si>
  <si>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</si>
  <si>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</si>
  <si>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</si>
  <si>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</si>
  <si>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</si>
  <si>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</si>
  <si>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</si>
  <si>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</si>
  <si>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</si>
  <si>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</si>
  <si>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</si>
  <si>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</si>
  <si>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</si>
  <si>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</si>
  <si>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</si>
  <si>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</si>
  <si>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</si>
  <si>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</si>
  <si>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</si>
  <si>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</si>
  <si>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</si>
  <si>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</si>
  <si>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</si>
  <si>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</si>
  <si>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</si>
  <si>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</si>
  <si>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</si>
  <si>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</si>
  <si>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</si>
  <si>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</si>
  <si>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</si>
  <si>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</si>
  <si>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</si>
  <si>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</si>
  <si>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</si>
  <si>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</si>
  <si>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</si>
  <si>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</si>
  <si>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</si>
  <si>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</si>
  <si>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</si>
  <si>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</si>
  <si>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</si>
  <si>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</si>
  <si>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</si>
  <si>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</si>
  <si>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</si>
  <si>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</si>
  <si>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</si>
  <si>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</si>
  <si>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</si>
  <si>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</si>
  <si>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</si>
  <si>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</si>
  <si>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</si>
  <si>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</si>
  <si>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</si>
  <si>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</si>
  <si>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</si>
  <si>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</si>
  <si>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</si>
  <si>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</si>
  <si>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</si>
  <si>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</si>
  <si>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</si>
  <si>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</si>
  <si>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</si>
  <si>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</si>
  <si>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</si>
  <si>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</si>
  <si>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</si>
  <si>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</si>
  <si>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</si>
  <si>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</si>
  <si>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</si>
  <si>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</si>
  <si>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</si>
  <si>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</si>
  <si>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</si>
  <si>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</si>
  <si>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</si>
  <si>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</si>
  <si>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</si>
  <si>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</si>
  <si>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</si>
  <si>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</si>
  <si>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</si>
  <si>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</si>
  <si>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</si>
  <si>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</si>
  <si>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</si>
  <si>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</si>
  <si>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</si>
  <si>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</si>
  <si>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</si>
  <si>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</si>
  <si>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</si>
  <si>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</si>
  <si>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</si>
  <si>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</si>
  <si>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</si>
  <si>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</si>
  <si>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</si>
  <si>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</si>
  <si>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</si>
  <si>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</si>
  <si>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</si>
  <si>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</si>
  <si>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</si>
  <si>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</si>
  <si>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</si>
  <si>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</si>
  <si>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</si>
  <si>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</si>
  <si>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</si>
  <si>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</si>
  <si>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</si>
  <si>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</si>
  <si>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</si>
  <si>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</si>
  <si>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</si>
  <si>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</si>
  <si>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</si>
  <si>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</si>
  <si>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</si>
  <si>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</si>
  <si>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</si>
  <si>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</si>
  <si>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</si>
  <si>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</si>
  <si>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</si>
  <si>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</si>
  <si>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</si>
  <si>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</si>
  <si>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</si>
  <si>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</si>
  <si>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</si>
  <si>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</si>
  <si>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</si>
  <si>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</si>
  <si>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</si>
  <si>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</si>
  <si>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</si>
  <si>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</si>
  <si>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</si>
  <si>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</si>
  <si>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</si>
  <si>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</si>
  <si>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</si>
  <si>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</si>
  <si>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</si>
  <si>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</si>
  <si>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</si>
  <si>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</si>
  <si>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</si>
  <si>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</si>
  <si>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</si>
  <si>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</si>
  <si>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</si>
  <si>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</si>
  <si>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</si>
  <si>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</si>
  <si>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</si>
  <si>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</si>
  <si>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</si>
  <si>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</si>
  <si>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</si>
  <si>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</si>
  <si>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</si>
  <si>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</si>
  <si>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</si>
  <si>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</si>
  <si>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</si>
  <si>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</si>
  <si>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</si>
  <si>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</si>
  <si>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</si>
  <si>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</si>
  <si>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</si>
  <si>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</si>
  <si>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</si>
  <si>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</si>
  <si>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</si>
  <si>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</si>
  <si>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</si>
  <si>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</si>
  <si>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</si>
  <si>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</si>
  <si>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</si>
  <si>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</si>
  <si>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</si>
  <si>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</si>
  <si>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</si>
  <si>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</si>
  <si>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</si>
  <si>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</si>
  <si>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</si>
  <si>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</si>
  <si>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</si>
  <si>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</si>
  <si>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</si>
  <si>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</si>
  <si>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</si>
  <si>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</si>
  <si>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</si>
  <si>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</si>
  <si>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</si>
  <si>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</si>
  <si>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</si>
  <si>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</si>
  <si>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</si>
  <si>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</si>
  <si>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</si>
  <si>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</si>
  <si>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</si>
  <si>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</si>
  <si>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</si>
  <si>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</si>
  <si>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</si>
  <si>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</si>
  <si>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</si>
  <si>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</si>
  <si>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</si>
  <si>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</si>
  <si>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</si>
  <si>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</si>
  <si>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</si>
  <si>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</si>
  <si>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</si>
  <si>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</si>
  <si>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</si>
  <si>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</si>
  <si>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</si>
  <si>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</si>
  <si>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</si>
  <si>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</si>
  <si>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</si>
  <si>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</si>
  <si>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</si>
  <si>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</si>
  <si>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</si>
  <si>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</si>
  <si>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</si>
  <si>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</si>
  <si>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</si>
  <si>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</si>
  <si>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</si>
  <si>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</si>
  <si>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</si>
  <si>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</si>
  <si>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</si>
  <si>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</si>
  <si>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</si>
  <si>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</si>
  <si>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</si>
  <si>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</si>
  <si>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</si>
  <si>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</si>
  <si>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</si>
  <si>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</si>
  <si>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</si>
  <si>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</si>
  <si>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</si>
  <si>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</si>
  <si>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</si>
  <si>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</si>
  <si>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</si>
  <si>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</si>
  <si>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</si>
  <si>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</si>
  <si>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</si>
  <si>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</si>
  <si>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</si>
  <si>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</si>
  <si>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</si>
  <si>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</si>
  <si>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</si>
  <si>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</si>
  <si>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</si>
  <si>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</si>
  <si>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</si>
  <si>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</si>
  <si>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</si>
  <si>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</si>
  <si>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</si>
  <si>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</si>
  <si>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</si>
  <si>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</si>
  <si>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</si>
  <si>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</si>
  <si>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</si>
  <si>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</si>
  <si>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</si>
  <si>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</si>
  <si>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</si>
  <si>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</si>
  <si>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</si>
  <si>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</si>
  <si>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</si>
  <si>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</si>
  <si>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</si>
  <si>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</si>
  <si>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</si>
  <si>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</si>
  <si>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</si>
  <si>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</si>
  <si>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</si>
  <si>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</si>
  <si>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</si>
  <si>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</si>
  <si>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</si>
  <si>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</si>
  <si>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</si>
  <si>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</si>
  <si>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</si>
  <si>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</si>
  <si>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</si>
  <si>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</si>
  <si>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</si>
  <si>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</si>
  <si>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</si>
  <si>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</si>
  <si>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</si>
  <si>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</si>
  <si>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</si>
  <si>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</si>
  <si>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</si>
  <si>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</si>
  <si>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</si>
  <si>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</si>
  <si>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</si>
  <si>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</si>
  <si>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</si>
  <si>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</si>
  <si>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</si>
  <si>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</si>
  <si>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</si>
  <si>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</si>
  <si>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</si>
  <si>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</si>
  <si>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</si>
  <si>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</si>
  <si>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</si>
  <si>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</si>
  <si>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</si>
  <si>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</si>
  <si>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</si>
  <si>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</si>
  <si>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</si>
  <si>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</si>
  <si>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</si>
  <si>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</si>
  <si>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</si>
  <si>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</si>
  <si>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</si>
  <si>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</si>
  <si>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</si>
  <si>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</si>
  <si>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</si>
  <si>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</si>
  <si>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</si>
  <si>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</si>
  <si>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</si>
  <si>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</si>
  <si>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</si>
  <si>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</si>
  <si>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</si>
  <si>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</si>
  <si>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</si>
  <si>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</si>
  <si>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</si>
  <si>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</si>
  <si>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</si>
  <si>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</si>
  <si>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</si>
  <si>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</si>
  <si>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</si>
  <si>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</si>
  <si>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</si>
  <si>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</si>
  <si>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</si>
  <si>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</si>
  <si>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</si>
  <si>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</si>
  <si>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</si>
  <si>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</si>
  <si>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</si>
  <si>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</si>
  <si>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</si>
  <si>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</si>
  <si>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</si>
  <si>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</si>
  <si>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</si>
  <si>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</si>
  <si>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</si>
  <si>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</si>
  <si>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</si>
  <si>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</si>
  <si>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</si>
  <si>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</si>
  <si>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</si>
  <si>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</si>
  <si>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</si>
  <si>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</si>
  <si>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</si>
  <si>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</si>
  <si>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</si>
  <si>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</si>
  <si>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</si>
  <si>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</si>
  <si>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</si>
  <si>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</si>
  <si>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</si>
  <si>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</si>
  <si>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</si>
  <si>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</si>
  <si>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</si>
  <si>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</si>
  <si>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</si>
  <si>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</si>
  <si>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</si>
  <si>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</si>
  <si>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</si>
  <si>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</si>
  <si>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</si>
  <si>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</si>
  <si>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</si>
  <si>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</si>
  <si>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</si>
  <si>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</si>
  <si>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</si>
  <si>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</si>
  <si>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</si>
  <si>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</si>
  <si>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</si>
  <si>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</si>
  <si>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</si>
  <si>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</si>
  <si>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</si>
  <si>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</si>
  <si>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</si>
  <si>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</si>
  <si>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</si>
  <si>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</si>
  <si>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</si>
  <si>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</si>
  <si>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</si>
  <si>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</si>
  <si>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</si>
  <si>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</si>
  <si>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</si>
  <si>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</si>
  <si>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</si>
  <si>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</si>
  <si>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</si>
  <si>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</si>
  <si>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</si>
  <si>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</si>
  <si>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</si>
  <si>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</si>
  <si>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</si>
  <si>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</si>
  <si>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</si>
  <si>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</si>
  <si>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</si>
  <si>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</si>
  <si>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</si>
  <si>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</si>
  <si>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</si>
  <si>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</si>
  <si>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</si>
  <si>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</si>
  <si>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</si>
  <si>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</si>
  <si>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</si>
  <si>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</si>
  <si>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</si>
  <si>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</si>
  <si>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</si>
  <si>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</si>
  <si>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</si>
  <si>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</si>
  <si>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</si>
  <si>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</si>
  <si>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</si>
  <si>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</si>
  <si>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</si>
  <si>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</si>
  <si>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</si>
  <si>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</si>
  <si>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</si>
  <si>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</si>
  <si>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</si>
  <si>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</si>
  <si>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</si>
  <si>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</si>
  <si>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</si>
  <si>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</si>
  <si>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</si>
  <si>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</si>
  <si>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</si>
  <si>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</si>
  <si>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</si>
  <si>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</si>
  <si>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</si>
  <si>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</si>
  <si>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</si>
  <si>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</si>
  <si>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</si>
  <si>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</si>
  <si>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</si>
  <si>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</si>
  <si>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</si>
  <si>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</si>
  <si>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</si>
  <si>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</si>
  <si>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</si>
  <si>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</si>
  <si>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</si>
  <si>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</si>
  <si>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</si>
  <si>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</si>
  <si>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</si>
  <si>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</si>
  <si>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</si>
  <si>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</si>
  <si>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</si>
  <si>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</si>
  <si>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</si>
  <si>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</si>
  <si>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</si>
  <si>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</si>
  <si>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</si>
  <si>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</si>
  <si>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</si>
  <si>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</si>
  <si>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</si>
  <si>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</si>
  <si>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</si>
  <si>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</si>
  <si>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</si>
  <si>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</si>
  <si>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</si>
  <si>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</si>
  <si>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</si>
  <si>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</si>
  <si>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</si>
  <si>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</si>
  <si>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</si>
  <si>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</si>
  <si>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</si>
  <si>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</si>
  <si>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</si>
  <si>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</si>
  <si>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</si>
  <si>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</si>
  <si>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</si>
  <si>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</si>
  <si>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</si>
  <si>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</si>
  <si>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</si>
  <si>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</si>
  <si>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</si>
  <si>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</si>
  <si>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</si>
  <si>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</si>
  <si>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</si>
  <si>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</si>
  <si>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</si>
  <si>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</si>
  <si>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</si>
  <si>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</si>
  <si>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</si>
  <si>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</si>
  <si>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</si>
  <si>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</si>
  <si>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</si>
  <si>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</si>
  <si>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</si>
  <si>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</si>
  <si>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</si>
  <si>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</si>
  <si>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</si>
  <si>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</si>
  <si>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</si>
  <si>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</si>
  <si>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</si>
  <si>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</si>
  <si>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</si>
  <si>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</si>
  <si>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</si>
  <si>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</si>
  <si>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</si>
  <si>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</si>
  <si>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</si>
  <si>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</si>
  <si>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</si>
  <si>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</si>
  <si>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</si>
  <si>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</si>
  <si>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</si>
  <si>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</si>
  <si>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</si>
  <si>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</si>
  <si>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</si>
  <si>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</si>
  <si>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</si>
  <si>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TIQNORTE</t>
  </si>
  <si>
    <t>Substituição de jacaré</t>
  </si>
  <si>
    <t>Pronto as 09:30h - CCO verificando faixa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</si>
  <si>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</si>
  <si>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</si>
  <si>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</si>
  <si>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</si>
  <si>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</si>
  <si>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</si>
  <si>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</si>
  <si>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</si>
  <si>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</si>
  <si>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TINPAT2</t>
  </si>
  <si>
    <t>Herbert</t>
  </si>
  <si>
    <t>Descarga de 3 barras km 109</t>
  </si>
  <si>
    <t>MC1 11:29h, manobrando</t>
  </si>
  <si>
    <t>FErnanda</t>
  </si>
  <si>
    <t>Inspeção RIV - vma 45 km/h - inspeção nos pátios a 30 km/h</t>
  </si>
  <si>
    <t>MC1 10:27h - previsão de licenca as 14h</t>
  </si>
  <si>
    <t>MC1 as 08:10 - Em intervalo das 10:02h as 13:02h</t>
  </si>
  <si>
    <t>TIN-TCS</t>
  </si>
  <si>
    <t>74/093761-094842cv  8 barras</t>
  </si>
  <si>
    <t>TCS-TOM</t>
  </si>
  <si>
    <t>TCSTOM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</si>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</sst>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4" fillId="35" borderId="2" xfId="0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G114" activePane="topRight" state="frozen"/>
      <selection pane="topRight" activeCell="L133" sqref="L13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6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36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6" si="9">IF(AND(BR80&lt;1,BS80&lt;1),"Produção e Intervalo",IF(BR80&lt;1,"Intervalo",IF(BS80&lt;1,"Produção","Aderente")))</f>
        <v>Aderente</v>
      </c>
      <c r="BR80" s="15" t="str">
        <f t="shared" ref="BR80:BR136" si="10">IF(OR(B80="",F80=""),"*",AY80/P80)</f>
        <v>*</v>
      </c>
      <c r="BS80" s="15" t="str">
        <f t="shared" ref="BS80:BS136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222" t="s">
        <v>1399</v>
      </c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746</v>
      </c>
      <c r="I85" s="135" t="s">
        <v>746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373</v>
      </c>
      <c r="Y85" s="129" t="s">
        <v>372</v>
      </c>
      <c r="Z85" s="129"/>
      <c r="AA85" s="71">
        <v>1</v>
      </c>
      <c r="AB85" s="59" t="s">
        <v>370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1</v>
      </c>
      <c r="BI85" s="14"/>
      <c r="BJ85" s="14" t="s">
        <v>1400</v>
      </c>
      <c r="BK85" s="14" t="s">
        <v>1400</v>
      </c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1401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1401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1402</v>
      </c>
      <c r="X86" s="152" t="s">
        <v>378</v>
      </c>
      <c r="Y86" s="129" t="s">
        <v>381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 t="s">
        <v>1403</v>
      </c>
      <c r="BK86" s="14" t="s">
        <v>1403</v>
      </c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709</v>
      </c>
      <c r="I88" s="135" t="s">
        <v>709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1404</v>
      </c>
      <c r="X88" s="152" t="s">
        <v>378</v>
      </c>
      <c r="Y88" s="129" t="s">
        <v>381</v>
      </c>
      <c r="Z88" s="129"/>
      <c r="AA88" s="71" t="s">
        <v>1375</v>
      </c>
      <c r="AB88" s="59" t="s">
        <v>370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>
        <v>0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0</v>
      </c>
      <c r="BI88" s="14"/>
      <c r="BJ88" s="14" t="s">
        <v>1405</v>
      </c>
      <c r="BK88" s="14" t="s">
        <v>1405</v>
      </c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664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1406</v>
      </c>
      <c r="X91" s="152" t="s">
        <v>378</v>
      </c>
      <c r="Y91" s="129" t="s">
        <v>381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>
        <v>0.35486111111111113</v>
      </c>
      <c r="AS91" s="32">
        <v>0.40486111111111112</v>
      </c>
      <c r="AT91" s="32">
        <v>0.48819444444444443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8.3333333333333315E-2</v>
      </c>
      <c r="AZ91" s="11"/>
      <c r="BA91" s="60">
        <v>1</v>
      </c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>
        <v>2</v>
      </c>
      <c r="BI91" s="14"/>
      <c r="BJ91" s="14" t="s">
        <v>1407</v>
      </c>
      <c r="BK91" s="14" t="s">
        <v>1407</v>
      </c>
      <c r="BL91" s="13"/>
      <c r="BM91" s="12"/>
      <c r="BN91" s="12"/>
      <c r="BO91" s="130"/>
      <c r="BP91" s="14"/>
      <c r="BQ91" s="10" t="str">
        <f t="shared" si="9"/>
        <v>Aderente</v>
      </c>
      <c r="BR91" s="15">
        <f t="shared" si="10"/>
        <v>0.99999999999999978</v>
      </c>
      <c r="BS91" s="15">
        <f t="shared" si="11"/>
        <v>1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664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1408</v>
      </c>
      <c r="X92" s="152" t="s">
        <v>378</v>
      </c>
      <c r="Y92" s="129" t="s">
        <v>381</v>
      </c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>
        <v>0.35486111111111113</v>
      </c>
      <c r="AS92" s="32">
        <v>0.40486111111111112</v>
      </c>
      <c r="AT92" s="32">
        <v>0.48819444444444443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8.3333333333333315E-2</v>
      </c>
      <c r="AZ92" s="11"/>
      <c r="BA92" s="60">
        <v>1</v>
      </c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>
        <v>2</v>
      </c>
      <c r="BI92" s="14"/>
      <c r="BJ92" s="14" t="s">
        <v>1407</v>
      </c>
      <c r="BK92" s="14" t="s">
        <v>1407</v>
      </c>
      <c r="BL92" s="13"/>
      <c r="BM92" s="12"/>
      <c r="BN92" s="12"/>
      <c r="BO92" s="130"/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637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378</v>
      </c>
      <c r="Y94" s="129" t="s">
        <v>381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>
        <v>0.3263888888888889</v>
      </c>
      <c r="AS94" s="32">
        <v>0.36805555555555558</v>
      </c>
      <c r="AT94" s="32">
        <v>0.43055555555555558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6.25E-2</v>
      </c>
      <c r="AZ94" s="11"/>
      <c r="BA94" s="60">
        <v>2</v>
      </c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>
        <v>2</v>
      </c>
      <c r="BI94" s="14"/>
      <c r="BJ94" s="14" t="s">
        <v>1409</v>
      </c>
      <c r="BK94" s="14" t="s">
        <v>1410</v>
      </c>
      <c r="BL94" s="13"/>
      <c r="BM94" s="12"/>
      <c r="BN94" s="12"/>
      <c r="BO94" s="130"/>
      <c r="BP94" s="14"/>
      <c r="BQ94" s="10" t="str">
        <f t="shared" si="9"/>
        <v>Aderente</v>
      </c>
      <c r="BR94" s="15">
        <f t="shared" si="10"/>
        <v>1</v>
      </c>
      <c r="BS94" s="15">
        <f t="shared" si="11"/>
        <v>2</v>
      </c>
      <c r="BT94" s="157" t="str">
        <f t="shared" si="7"/>
        <v/>
      </c>
    </row>
    <row r="95" spans="1:72" hidden="1">
      <c r="A95" s="202" t="str">
        <f>D95&amp;B95</f>
        <v/>
      </c>
      <c r="B95" s="203"/>
      <c r="C95" s="7" t="str">
        <f>IF(BS_CONTROLE[[#This Row],[DATA]]="","",WEEKNUM(BS_CONTROLE[[#This Row],[DATA]]))</f>
        <v/>
      </c>
      <c r="D95" s="45"/>
      <c r="E95" s="185"/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/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12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205"/>
      <c r="W95" s="206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207" t="str">
        <f>IF(BS_CONTROLE[[#This Row],[Local - Partida]]=0, "-", BS_CONTROLE[[#This Row],[Local - Partida]])</f>
        <v>-</v>
      </c>
      <c r="AL95" s="207" t="str">
        <f>IF(BS_CONTROLE[[#This Row],[Local - Encerramento]]=0, "-", BS_CONTROLE[[#This Row],[Local - Encerramento]])</f>
        <v>-</v>
      </c>
      <c r="AM95" s="207" t="str">
        <f>IF(BS_CONTROLE[[#This Row],[Entre - Estações]]=0, "-", BS_CONTROLE[[#This Row],[Entre - Estações]])</f>
        <v>-</v>
      </c>
      <c r="AN95" s="207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208"/>
      <c r="AS95" s="208"/>
      <c r="AT95" s="208"/>
      <c r="AU95" s="208"/>
      <c r="AV95" s="208"/>
      <c r="AW95" s="208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209"/>
      <c r="BK95" s="14"/>
      <c r="BL95" s="13"/>
      <c r="BM95" s="12"/>
      <c r="BN95" s="12"/>
      <c r="BO95" s="130"/>
      <c r="BP95" s="14"/>
      <c r="BQ95" s="10" t="str">
        <f>IF(AND(BR95&lt;1,BS95&lt;1),"Produção e Intervalo",IF(BR95&lt;1,"Intervalo",IF(BS95&lt;1,"Produção","Aderente")))</f>
        <v>Aderente</v>
      </c>
      <c r="BR95" s="15" t="str">
        <f>IF(OR(B95="",F95=""),"*",AY95/P95)</f>
        <v>*</v>
      </c>
      <c r="BS95" s="15" t="str">
        <f>IF(OR(B95="",F95=""),"*",BA95/Q95)</f>
        <v>*</v>
      </c>
      <c r="BT95" s="157"/>
    </row>
    <row r="96" spans="1:72" ht="14.45">
      <c r="A96" s="44" t="str">
        <f t="shared" si="8"/>
        <v>V4846087</v>
      </c>
      <c r="B96" s="133">
        <v>46087</v>
      </c>
      <c r="C96" s="7">
        <f>IF(BS_CONTROLE[[#This Row],[DATA]]="","",WEEKNUM(BS_CONTROLE[[#This Row],[DATA]]))</f>
        <v>10</v>
      </c>
      <c r="D96" s="45" t="s">
        <v>183</v>
      </c>
      <c r="E96" s="185">
        <v>49</v>
      </c>
      <c r="F96" s="134" t="s">
        <v>142</v>
      </c>
      <c r="G96" s="8" t="str">
        <f>IF(D96="","*",VLOOKUP(F96,BS_ATIVIDADE[#All],3,FALSE))</f>
        <v>MODERNIZAÇÃO</v>
      </c>
      <c r="H96" s="135" t="s">
        <v>623</v>
      </c>
      <c r="I96" s="135" t="s">
        <v>623</v>
      </c>
      <c r="J96" s="151">
        <v>74</v>
      </c>
      <c r="K96" s="151">
        <v>237.47200000000001</v>
      </c>
      <c r="L96" s="71">
        <v>242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6" s="135">
        <v>0.375</v>
      </c>
      <c r="P96" s="135">
        <v>0.16666666666666666</v>
      </c>
      <c r="Q96" s="71">
        <v>1500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1359</v>
      </c>
      <c r="X96" s="152" t="s">
        <v>373</v>
      </c>
      <c r="Y96" s="129" t="s">
        <v>372</v>
      </c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6248</v>
      </c>
      <c r="AF96" s="71"/>
      <c r="AG96" s="71"/>
      <c r="AH96" s="42"/>
      <c r="AI96" s="119" t="str">
        <f>IF(BS_CONTROLE[[#This Row],[Atividade]]=0, "-", BS_CONTROLE[[#This Row],[Atividade]])</f>
        <v>MODERNIZAÇÃO - SOCADORA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TVI2</v>
      </c>
      <c r="AL96" s="175" t="str">
        <f>IF(BS_CONTROLE[[#This Row],[Local - Encerramento]]=0, "-", BS_CONTROLE[[#This Row],[Local - Encerramento]])</f>
        <v>TVI2</v>
      </c>
      <c r="AM96" s="175" t="str">
        <f>IF(BS_CONTROLE[[#This Row],[Entre - Estações]]=0, "-", BS_CONTROLE[[#This Row],[Entre - Estações]])</f>
        <v>TVI-TJA</v>
      </c>
      <c r="AN96" s="175" t="str">
        <f>IF(BS_CONTROLE[[#This Row],[SB]]=0, "-", BS_CONTROLE[[#This Row],[SB]])</f>
        <v>TVI239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237.47200000000001</v>
      </c>
      <c r="AQ96" s="177">
        <f>IF(BS_CONTROLE[[#This Row],[KM - Fim]]=0, "-", BS_CONTROLE[[#This Row],[KM - Fim]])</f>
        <v>242</v>
      </c>
      <c r="AR96" s="32">
        <v>0.36388888888888887</v>
      </c>
      <c r="AS96" s="32">
        <v>0.46944444444444444</v>
      </c>
      <c r="AT96" s="32">
        <v>0.63611111111111107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0.16666666666666663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>
        <v>1</v>
      </c>
      <c r="BI96" s="14"/>
      <c r="BJ96" s="14" t="s">
        <v>1411</v>
      </c>
      <c r="BK96" s="14" t="s">
        <v>1411</v>
      </c>
      <c r="BL96" s="13"/>
      <c r="BM96" s="12"/>
      <c r="BN96" s="12"/>
      <c r="BO96" s="130"/>
      <c r="BP96" s="14"/>
      <c r="BQ96" s="10" t="str">
        <f t="shared" si="9"/>
        <v>Produção</v>
      </c>
      <c r="BR96" s="15">
        <f t="shared" si="10"/>
        <v>0.99999999999999978</v>
      </c>
      <c r="BS96" s="15">
        <f t="shared" si="11"/>
        <v>0</v>
      </c>
      <c r="BT96" s="157" t="str">
        <f t="shared" si="7"/>
        <v/>
      </c>
    </row>
    <row r="97" spans="1:72" ht="23.25">
      <c r="A97" s="44" t="str">
        <f t="shared" ref="A97" si="12">D97&amp;B97</f>
        <v>V6646087</v>
      </c>
      <c r="B97" s="133">
        <v>46087</v>
      </c>
      <c r="C97" s="7">
        <f>IF(BS_CONTROLE[[#This Row],[DATA]]="","",WEEKNUM(BS_CONTROLE[[#This Row],[DATA]]))</f>
        <v>10</v>
      </c>
      <c r="D97" s="45" t="s">
        <v>192</v>
      </c>
      <c r="E97" s="185">
        <v>90</v>
      </c>
      <c r="F97" s="134" t="s">
        <v>235</v>
      </c>
      <c r="G97" s="8" t="str">
        <f>IF(D97="","*",VLOOKUP(F97,BS_ATIVIDADE[#All],3,FALSE))</f>
        <v>MODERNIZAÇÃO</v>
      </c>
      <c r="H97" s="135" t="s">
        <v>617</v>
      </c>
      <c r="I97" s="135" t="s">
        <v>617</v>
      </c>
      <c r="J97" s="151">
        <v>74</v>
      </c>
      <c r="K97" s="151">
        <v>164.1</v>
      </c>
      <c r="L97" s="71">
        <v>167.5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7" s="135">
        <v>0.39583333333333331</v>
      </c>
      <c r="P97" s="135">
        <v>8.3333333333333329E-2</v>
      </c>
      <c r="Q97" s="71">
        <v>600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1273</v>
      </c>
      <c r="W97" s="135" t="s">
        <v>1388</v>
      </c>
      <c r="X97" s="152" t="s">
        <v>378</v>
      </c>
      <c r="Y97" s="129" t="s">
        <v>381</v>
      </c>
      <c r="Z97" s="129"/>
      <c r="AA97" s="71">
        <v>1</v>
      </c>
      <c r="AB97" s="59" t="s">
        <v>370</v>
      </c>
      <c r="AC97" s="59"/>
      <c r="AD97" s="135">
        <v>0.29166666666666669</v>
      </c>
      <c r="AE97" s="71">
        <v>6066</v>
      </c>
      <c r="AF97" s="71"/>
      <c r="AG97" s="71"/>
      <c r="AH97" s="42"/>
      <c r="AI97" s="119" t="str">
        <f>IF(BS_CONTROLE[[#This Row],[Atividade]]=0, "-", BS_CONTROLE[[#This Row],[Atividade]])</f>
        <v>MODERNIZAÇÃO - REGULAGEM</v>
      </c>
      <c r="AJ97" s="8" t="str">
        <f>IF(D97="","*",VLOOKUP(AI97,BS_ATIVIDADE[#Data],3,FALSE))</f>
        <v>MODERNIZAÇÃO</v>
      </c>
      <c r="AK97" s="175" t="str">
        <f>IF(BS_CONTROLE[[#This Row],[Local - Partida]]=0, "-", BS_CONTROLE[[#This Row],[Local - Partida]])</f>
        <v>TID</v>
      </c>
      <c r="AL97" s="175" t="str">
        <f>IF(BS_CONTROLE[[#This Row],[Local - Encerramento]]=0, "-", BS_CONTROLE[[#This Row],[Local - Encerramento]])</f>
        <v>TID</v>
      </c>
      <c r="AM97" s="175" t="str">
        <f>IF(BS_CONTROLE[[#This Row],[Entre - Estações]]=0, "-", BS_CONTROLE[[#This Row],[Entre - Estações]])</f>
        <v>TMO-TCE</v>
      </c>
      <c r="AN97" s="175" t="str">
        <f>IF(BS_CONTROLE[[#This Row],[SB]]=0, "-", BS_CONTROLE[[#This Row],[SB]])</f>
        <v>155TCE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164.1</v>
      </c>
      <c r="AQ97" s="177">
        <f>IF(BS_CONTROLE[[#This Row],[KM - Fim]]=0, "-", BS_CONTROLE[[#This Row],[KM - Fim]])</f>
        <v>167.5</v>
      </c>
      <c r="AR97" s="32">
        <v>0.38750000000000001</v>
      </c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Augusto/ Efraim</v>
      </c>
      <c r="BG97" s="13"/>
      <c r="BH97" s="14">
        <v>1</v>
      </c>
      <c r="BI97" s="14"/>
      <c r="BJ97" s="14" t="s">
        <v>1412</v>
      </c>
      <c r="BK97" s="14" t="s">
        <v>1412</v>
      </c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>
      <c r="A98" s="44" t="str">
        <f t="shared" si="8"/>
        <v>E4646087</v>
      </c>
      <c r="B98" s="133">
        <v>46087</v>
      </c>
      <c r="C98" s="7">
        <f>IF(BS_CONTROLE[[#This Row],[DATA]]="","",WEEKNUM(BS_CONTROLE[[#This Row],[DATA]]))</f>
        <v>10</v>
      </c>
      <c r="D98" s="45" t="s">
        <v>158</v>
      </c>
      <c r="E98" s="185">
        <v>91</v>
      </c>
      <c r="F98" s="134" t="s">
        <v>78</v>
      </c>
      <c r="G98" s="8" t="str">
        <f>IF(D98="","*",VLOOKUP(F98,BS_ATIVIDADE[#All],3,FALSE))</f>
        <v>TRILHEIRO - DESCARGA</v>
      </c>
      <c r="H98" s="135" t="s">
        <v>597</v>
      </c>
      <c r="I98" s="135" t="s">
        <v>597</v>
      </c>
      <c r="J98" s="151">
        <v>74</v>
      </c>
      <c r="K98" s="151">
        <v>109</v>
      </c>
      <c r="L98" s="71">
        <v>110.137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8" s="149" t="s">
        <v>1413</v>
      </c>
      <c r="O98" s="135">
        <v>0.45833333333333331</v>
      </c>
      <c r="P98" s="135">
        <v>0.125</v>
      </c>
      <c r="Q98" s="71">
        <v>936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1414</v>
      </c>
      <c r="W98" s="135" t="s">
        <v>1415</v>
      </c>
      <c r="X98" s="152" t="s">
        <v>378</v>
      </c>
      <c r="Y98" s="129" t="s">
        <v>381</v>
      </c>
      <c r="Z98" s="129"/>
      <c r="AA98" s="71">
        <v>2</v>
      </c>
      <c r="AB98" s="59" t="s">
        <v>375</v>
      </c>
      <c r="AC98" s="59"/>
      <c r="AD98" s="135">
        <v>0.29166666666666669</v>
      </c>
      <c r="AE98" s="71"/>
      <c r="AF98" s="71"/>
      <c r="AG98" s="71"/>
      <c r="AH98" s="42"/>
      <c r="AI98" s="119" t="str">
        <f>IF(BS_CONTROLE[[#This Row],[Atividade]]=0, "-", BS_CONTROLE[[#This Row],[Atividade]])</f>
        <v>TRILHEIRO - DESCARGA</v>
      </c>
      <c r="AJ98" s="8" t="str">
        <f>IF(D98="","*",VLOOKUP(AI98,BS_ATIVIDADE[#Data],3,FALSE))</f>
        <v>TRILHEIRO - DESCARGA</v>
      </c>
      <c r="AK98" s="175" t="str">
        <f>IF(BS_CONTROLE[[#This Row],[Local - Partida]]=0, "-", BS_CONTROLE[[#This Row],[Local - Partida]])</f>
        <v>TIN</v>
      </c>
      <c r="AL98" s="175" t="str">
        <f>IF(BS_CONTROLE[[#This Row],[Local - Encerramento]]=0, "-", BS_CONTROLE[[#This Row],[Local - Encerramento]])</f>
        <v>TIN</v>
      </c>
      <c r="AM98" s="175" t="str">
        <f>IF(BS_CONTROLE[[#This Row],[Entre - Estações]]=0, "-", BS_CONTROLE[[#This Row],[Entre - Estações]])</f>
        <v>TIN</v>
      </c>
      <c r="AN98" s="175" t="str">
        <f>IF(BS_CONTROLE[[#This Row],[SB]]=0, "-", BS_CONTROLE[[#This Row],[SB]])</f>
        <v>TINPAT2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109</v>
      </c>
      <c r="AQ98" s="177">
        <f>IF(BS_CONTROLE[[#This Row],[KM - Fim]]=0, "-", BS_CONTROLE[[#This Row],[KM - Fim]])</f>
        <v>110.137</v>
      </c>
      <c r="AR98" s="32">
        <v>0.47847222222222224</v>
      </c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 t="s">
        <v>1416</v>
      </c>
      <c r="BK98" s="14" t="s">
        <v>1416</v>
      </c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>
      <c r="A99" s="44" t="str">
        <f t="shared" si="8"/>
        <v>V8046087</v>
      </c>
      <c r="B99" s="133">
        <v>46087</v>
      </c>
      <c r="C99" s="7">
        <f>IF(BS_CONTROLE[[#This Row],[DATA]]="","",WEEKNUM(BS_CONTROLE[[#This Row],[DATA]]))</f>
        <v>10</v>
      </c>
      <c r="D99" s="45" t="s">
        <v>209</v>
      </c>
      <c r="E99" s="185">
        <v>92</v>
      </c>
      <c r="F99" s="134" t="s">
        <v>213</v>
      </c>
      <c r="G99" s="8" t="str">
        <f>IF(D99="","*",VLOOKUP(F99,BS_ATIVIDADE[#All],3,FALSE))</f>
        <v>OUTROS</v>
      </c>
      <c r="H99" s="135" t="s">
        <v>575</v>
      </c>
      <c r="I99" s="135" t="s">
        <v>621</v>
      </c>
      <c r="J99" s="151">
        <v>74</v>
      </c>
      <c r="K99" s="151">
        <v>31.5</v>
      </c>
      <c r="L99" s="71">
        <v>226.29599999999999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9" s="135">
        <v>0.45833333333333331</v>
      </c>
      <c r="P99" s="135">
        <v>4.1666666666666664E-2</v>
      </c>
      <c r="Q99" s="71">
        <v>1</v>
      </c>
      <c r="R99" s="9" t="str">
        <f>IFERROR(_xlfn.XLOOKUP(F99, BS_ATIVIDADE[ATIVIDADE],BS_ATIVIDADE[UNIDADE] ), "*")</f>
        <v>BINÁRIO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199" t="str">
        <f>IFERROR(_xlfn.XLOOKUP(J99, BASE_MAPA!$B$2:$B$408, BASE_MAPA!$G$2:$G$408), "ERRO")</f>
        <v>MARCO INICIAL - ALTO ARAGUAIA</v>
      </c>
      <c r="V99" s="143" t="s">
        <v>1417</v>
      </c>
      <c r="W99" s="135" t="s">
        <v>1418</v>
      </c>
      <c r="X99" s="152" t="s">
        <v>378</v>
      </c>
      <c r="Y99" s="129" t="s">
        <v>381</v>
      </c>
      <c r="Z99" s="129"/>
      <c r="AA99" s="71">
        <v>1</v>
      </c>
      <c r="AB99" s="59" t="s">
        <v>370</v>
      </c>
      <c r="AC99" s="59"/>
      <c r="AD99" s="135">
        <v>0.29166666666666669</v>
      </c>
      <c r="AE99" s="71">
        <v>7684</v>
      </c>
      <c r="AF99" s="71"/>
      <c r="AG99" s="71"/>
      <c r="AH99" s="42"/>
      <c r="AI99" s="119" t="str">
        <f>IF(BS_CONTROLE[[#This Row],[Atividade]]=0, "-", BS_CONTROLE[[#This Row],[Atividade]])</f>
        <v>INSPEÇÃO RIV</v>
      </c>
      <c r="AJ99" s="8" t="str">
        <f>IF(D99="","*",VLOOKUP(AI99,BS_ATIVIDADE[#Data],3,FALSE))</f>
        <v>OUTROS</v>
      </c>
      <c r="AK99" s="175" t="str">
        <f>IF(BS_CONTROLE[[#This Row],[Local - Partida]]=0, "-", BS_CONTROLE[[#This Row],[Local - Partida]])</f>
        <v>TAP</v>
      </c>
      <c r="AL99" s="175" t="str">
        <f>IF(BS_CONTROLE[[#This Row],[Local - Encerramento]]=0, "-", BS_CONTROLE[[#This Row],[Local - Encerramento]])</f>
        <v>TVI</v>
      </c>
      <c r="AM99" s="175" t="str">
        <f>IF(BS_CONTROLE[[#This Row],[Entre - Estações]]=0, "-", BS_CONTROLE[[#This Row],[Entre - Estações]])</f>
        <v>TAP-TLG</v>
      </c>
      <c r="AN99" s="175" t="str">
        <f>IF(BS_CONTROLE[[#This Row],[SB]]=0, "-", BS_CONTROLE[[#This Row],[SB]])</f>
        <v>TAPK35</v>
      </c>
      <c r="AO99" s="176">
        <f>IF(BS_CONTROLE[[#This Row],[SUB]]=0, "-", BS_CONTROLE[[#This Row],[SUB]])</f>
        <v>74</v>
      </c>
      <c r="AP99" s="177">
        <f>IF(BS_CONTROLE[[#This Row],[KM - Inicio]]=0, "-", BS_CONTROLE[[#This Row],[KM - Inicio]])</f>
        <v>31.5</v>
      </c>
      <c r="AQ99" s="177">
        <f>IF(BS_CONTROLE[[#This Row],[KM - Fim]]=0, "-", BS_CONTROLE[[#This Row],[KM - Fim]])</f>
        <v>226.29599999999999</v>
      </c>
      <c r="AR99" s="32">
        <v>0.43541666666666667</v>
      </c>
      <c r="AS99" s="32"/>
      <c r="AT99" s="32"/>
      <c r="AU99" s="32"/>
      <c r="AV99" s="32"/>
      <c r="AW99" s="32"/>
      <c r="AX99" s="32"/>
      <c r="AY99" s="184">
        <f>IF(D99="","*",IFERROR(IF(ISODD(COUNT(AS99:AX99)),"ERRO",SUM((AT99-AS99),(AV99-AU99),(AX99-AW99))),"ERRO"))</f>
        <v>0</v>
      </c>
      <c r="AZ99" s="11"/>
      <c r="BA99" s="60"/>
      <c r="BB99" s="9" t="str">
        <f>IFERROR(_xlfn.XLOOKUP(AI99, BS_ATIVIDADE[ATIVIDADE],BS_ATIVIDADE[UNIDADE] ), "*")</f>
        <v>BINÁRIO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200" t="str">
        <f>IFERROR(_xlfn.XLOOKUP(AO99, BASE_MAPA!$B$2:$B$408, BASE_MAPA!$G$2:$G$408), "ERRO")</f>
        <v>MARCO INICIAL - ALTO ARAGUAIA</v>
      </c>
      <c r="BF99" s="178" t="str">
        <f>IF(BS_CONTROLE[[#This Row],[Responsavel pelo boletim]]=0, "-", BS_CONTROLE[[#This Row],[Responsavel pelo boletim]])</f>
        <v>FErnanda</v>
      </c>
      <c r="BG99" s="13"/>
      <c r="BH99" s="14"/>
      <c r="BI99" s="14"/>
      <c r="BJ99" s="14" t="s">
        <v>1419</v>
      </c>
      <c r="BK99" s="14" t="s">
        <v>1419</v>
      </c>
      <c r="BL99" s="13"/>
      <c r="BM99" s="12"/>
      <c r="BN99" s="12"/>
      <c r="BO99" s="130"/>
      <c r="BP99" s="14"/>
      <c r="BQ99" s="10" t="str">
        <f t="shared" si="9"/>
        <v>Produção e Intervalo</v>
      </c>
      <c r="BR99" s="15">
        <f t="shared" si="10"/>
        <v>0</v>
      </c>
      <c r="BS99" s="15">
        <f t="shared" si="11"/>
        <v>0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>E1846087</v>
      </c>
      <c r="B102" s="133">
        <v>46087</v>
      </c>
      <c r="C102" s="7">
        <f>IF(BS_CONTROLE[[#This Row],[DATA]]="","",WEEKNUM(BS_CONTROLE[[#This Row],[DATA]]))</f>
        <v>10</v>
      </c>
      <c r="D102" s="45" t="s">
        <v>1279</v>
      </c>
      <c r="E102" s="185">
        <v>56</v>
      </c>
      <c r="F102" s="134" t="s">
        <v>13</v>
      </c>
      <c r="G102" s="8" t="str">
        <f>IF(D102="","*",VLOOKUP(F102,BS_ATIVIDADE[#All],3,FALSE))</f>
        <v>CAMINHÂO - SOLDA</v>
      </c>
      <c r="H102" s="135" t="s">
        <v>826</v>
      </c>
      <c r="I102" s="135" t="s">
        <v>826</v>
      </c>
      <c r="J102" s="151">
        <v>78</v>
      </c>
      <c r="K102" s="151">
        <v>177.376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2" s="135">
        <v>0.35416666666666669</v>
      </c>
      <c r="P102" s="135">
        <v>0.125</v>
      </c>
      <c r="Q102" s="71">
        <v>3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2" s="199" t="str">
        <f>IFERROR(_xlfn.XLOOKUP(J102, BASE_MAPA!$B$2:$B$408, BASE_MAPA!$G$2:$G$408), "ERRO")</f>
        <v>ITIRAPINA - BAURU</v>
      </c>
      <c r="V102" s="143" t="s">
        <v>1367</v>
      </c>
      <c r="W102" s="135" t="s">
        <v>1281</v>
      </c>
      <c r="X102" s="152" t="s">
        <v>378</v>
      </c>
      <c r="Y102" s="129" t="s">
        <v>381</v>
      </c>
      <c r="Z102" s="129"/>
      <c r="AA102" s="71">
        <v>1</v>
      </c>
      <c r="AB102" s="59" t="s">
        <v>370</v>
      </c>
      <c r="AC102" s="59"/>
      <c r="AD102" s="135">
        <v>0.29166666666666669</v>
      </c>
      <c r="AE102" s="71">
        <v>6252</v>
      </c>
      <c r="AF102" s="71"/>
      <c r="AG102" s="71"/>
      <c r="AH102" s="42"/>
      <c r="AI102" s="119" t="str">
        <f>IF(BS_CONTROLE[[#This Row],[Atividade]]=0, "-", BS_CONTROLE[[#This Row],[Atividade]])</f>
        <v>CAMINHÃO DE SOLDA</v>
      </c>
      <c r="AJ102" s="8" t="str">
        <f>IF(D102="","*",VLOOKUP(AI102,BS_ATIVIDADE[#Data],3,FALSE))</f>
        <v>CAMINHÂO - SOLDA</v>
      </c>
      <c r="AK102" s="175" t="str">
        <f>IF(BS_CONTROLE[[#This Row],[Local - Partida]]=0, "-", BS_CONTROLE[[#This Row],[Local - Partida]])</f>
        <v>ZIQZQY</v>
      </c>
      <c r="AL102" s="175" t="str">
        <f>IF(BS_CONTROLE[[#This Row],[Local - Encerramento]]=0, "-", BS_CONTROLE[[#This Row],[Local - Encerramento]])</f>
        <v>ZIQZQY</v>
      </c>
      <c r="AM102" s="175" t="str">
        <f>IF(BS_CONTROLE[[#This Row],[Entre - Estações]]=0, "-", BS_CONTROLE[[#This Row],[Entre - Estações]])</f>
        <v>ZIQ-ZQY</v>
      </c>
      <c r="AN102" s="175" t="str">
        <f>IF(BS_CONTROLE[[#This Row],[SB]]=0, "-", BS_CONTROLE[[#This Row],[SB]])</f>
        <v>ZIQZQY</v>
      </c>
      <c r="AO102" s="176">
        <f>IF(BS_CONTROLE[[#This Row],[SUB]]=0, "-", BS_CONTROLE[[#This Row],[SUB]])</f>
        <v>78</v>
      </c>
      <c r="AP102" s="177">
        <f>IF(BS_CONTROLE[[#This Row],[KM - Inicio]]=0, "-", BS_CONTROLE[[#This Row],[KM - Inicio]])</f>
        <v>177.376</v>
      </c>
      <c r="AQ102" s="177" t="str">
        <f>IF(BS_CONTROLE[[#This Row],[KM - Fim]]=0, "-", BS_CONTROLE[[#This Row],[KM - Fim]])</f>
        <v>-</v>
      </c>
      <c r="AR102" s="32">
        <v>0.34027777777777779</v>
      </c>
      <c r="AS102" s="32">
        <v>0.41805555555555557</v>
      </c>
      <c r="AT102" s="32">
        <v>0.54305555555555551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0.12499999999999994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2" s="200" t="str">
        <f>IFERROR(_xlfn.XLOOKUP(AO102, BASE_MAPA!$B$2:$B$408, BASE_MAPA!$G$2:$G$408), "ERRO")</f>
        <v>ITIRAPINA - BAURU</v>
      </c>
      <c r="BF102" s="178" t="str">
        <f>IF(BS_CONTROLE[[#This Row],[Responsavel pelo boletim]]=0, "-", BS_CONTROLE[[#This Row],[Responsavel pelo boletim]])</f>
        <v>Paulo</v>
      </c>
      <c r="BG102" s="13"/>
      <c r="BH102" s="14">
        <v>1</v>
      </c>
      <c r="BI102" s="14"/>
      <c r="BJ102" s="14" t="s">
        <v>1420</v>
      </c>
      <c r="BK102" s="14" t="s">
        <v>1420</v>
      </c>
      <c r="BL102" s="13"/>
      <c r="BM102" s="12"/>
      <c r="BN102" s="12"/>
      <c r="BO102" s="130"/>
      <c r="BP102" s="14"/>
      <c r="BQ102" s="10" t="str">
        <f t="shared" si="9"/>
        <v>Produção</v>
      </c>
      <c r="BR102" s="15">
        <f t="shared" si="10"/>
        <v>0.99999999999999956</v>
      </c>
      <c r="BS102" s="15">
        <f t="shared" si="11"/>
        <v>0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>V8646088</v>
      </c>
      <c r="B107" s="133">
        <v>46088</v>
      </c>
      <c r="C107" s="7">
        <f>IF(BS_CONTROLE[[#This Row],[DATA]]="","",WEEKNUM(BS_CONTROLE[[#This Row],[DATA]]))</f>
        <v>10</v>
      </c>
      <c r="D107" s="45" t="s">
        <v>217</v>
      </c>
      <c r="E107" s="185">
        <v>79</v>
      </c>
      <c r="F107" s="134" t="s">
        <v>116</v>
      </c>
      <c r="G107" s="8" t="str">
        <f>IF(D107="","*",VLOOKUP(F107,BS_ATIVIDADE[#All],3,FALSE))</f>
        <v>MECANIZAÇÃO - SOCADORA</v>
      </c>
      <c r="H107" s="135" t="s">
        <v>746</v>
      </c>
      <c r="I107" s="135" t="s">
        <v>746</v>
      </c>
      <c r="J107" s="151">
        <v>98</v>
      </c>
      <c r="K107" s="151">
        <v>664</v>
      </c>
      <c r="L107" s="71">
        <v>667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7" s="135">
        <v>0.27777777777777779</v>
      </c>
      <c r="P107" s="135">
        <v>0.125</v>
      </c>
      <c r="Q107" s="71">
        <v>1680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199" t="str">
        <f>IFERROR(_xlfn.XLOOKUP(J107, BASE_MAPA!$B$2:$B$408, BASE_MAPA!$G$2:$G$408), "ERRO")</f>
        <v>ALTO ARAGUAIA - RONDONOPOLIS</v>
      </c>
      <c r="V107" s="143" t="s">
        <v>1304</v>
      </c>
      <c r="W107" s="135" t="s">
        <v>1342</v>
      </c>
      <c r="X107" s="152" t="s">
        <v>378</v>
      </c>
      <c r="Y107" s="129"/>
      <c r="Z107" s="129"/>
      <c r="AA107" s="71">
        <v>1</v>
      </c>
      <c r="AB107" s="59" t="s">
        <v>370</v>
      </c>
      <c r="AC107" s="59"/>
      <c r="AD107" s="135">
        <v>0.29166666666666669</v>
      </c>
      <c r="AE107" s="71">
        <v>6236</v>
      </c>
      <c r="AF107" s="71">
        <v>6636</v>
      </c>
      <c r="AG107" s="71"/>
      <c r="AH107" s="42"/>
      <c r="AI107" s="119" t="str">
        <f>IF(BS_CONTROLE[[#This Row],[Atividade]]=0, "-", BS_CONTROLE[[#This Row],[Atividade]])</f>
        <v>MECANIZAÇÃO - SOCADORA</v>
      </c>
      <c r="AJ107" s="8" t="str">
        <f>IF(D107="","*",VLOOKUP(AI107,BS_ATIVIDADE[#Data],3,FALSE))</f>
        <v>MECANIZAÇÃO - SOCADORA</v>
      </c>
      <c r="AK107" s="175" t="str">
        <f>IF(BS_CONTROLE[[#This Row],[Local - Partida]]=0, "-", BS_CONTROLE[[#This Row],[Local - Partida]])</f>
        <v>TIQ2</v>
      </c>
      <c r="AL107" s="175" t="str">
        <f>IF(BS_CONTROLE[[#This Row],[Local - Encerramento]]=0, "-", BS_CONTROLE[[#This Row],[Local - Encerramento]])</f>
        <v>TIQ2</v>
      </c>
      <c r="AM107" s="175" t="str">
        <f>IF(BS_CONTROLE[[#This Row],[Entre - Estações]]=0, "-", BS_CONTROLE[[#This Row],[Entre - Estações]])</f>
        <v>TBS-TAL</v>
      </c>
      <c r="AN107" s="175" t="str">
        <f>IF(BS_CONTROLE[[#This Row],[SB]]=0, "-", BS_CONTROLE[[#This Row],[SB]])</f>
        <v>TBS671</v>
      </c>
      <c r="AO107" s="176">
        <f>IF(BS_CONTROLE[[#This Row],[SUB]]=0, "-", BS_CONTROLE[[#This Row],[SUB]])</f>
        <v>98</v>
      </c>
      <c r="AP107" s="177">
        <f>IF(BS_CONTROLE[[#This Row],[KM - Inicio]]=0, "-", BS_CONTROLE[[#This Row],[KM - Inicio]])</f>
        <v>664</v>
      </c>
      <c r="AQ107" s="177">
        <f>IF(BS_CONTROLE[[#This Row],[KM - Fim]]=0, "-", BS_CONTROLE[[#This Row],[KM - Fim]])</f>
        <v>667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200" t="str">
        <f>IFERROR(_xlfn.XLOOKUP(AO107, BASE_MAPA!$B$2:$B$408, BASE_MAPA!$G$2:$G$408), "ERRO")</f>
        <v>ALTO ARAGUAIA - RONDONOPOLIS</v>
      </c>
      <c r="BF107" s="178" t="str">
        <f>IF(BS_CONTROLE[[#This Row],[Responsavel pelo boletim]]=0, "-", BS_CONTROLE[[#This Row],[Responsavel pelo boletim]])</f>
        <v>Camila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>V7746088</v>
      </c>
      <c r="B109" s="133">
        <v>46088</v>
      </c>
      <c r="C109" s="7">
        <f>IF(BS_CONTROLE[[#This Row],[DATA]]="","",WEEKNUM(BS_CONTROLE[[#This Row],[DATA]]))</f>
        <v>10</v>
      </c>
      <c r="D109" s="45" t="s">
        <v>207</v>
      </c>
      <c r="E109" s="185">
        <v>102</v>
      </c>
      <c r="F109" s="134" t="s">
        <v>32</v>
      </c>
      <c r="G109" s="8" t="str">
        <f>IF(D109="","*",VLOOKUP(F109,BS_ATIVIDADE[#All],3,FALSE))</f>
        <v>DETECÇÃO</v>
      </c>
      <c r="H109" s="135" t="s">
        <v>744</v>
      </c>
      <c r="I109" s="135" t="s">
        <v>709</v>
      </c>
      <c r="J109" s="151">
        <v>98</v>
      </c>
      <c r="K109" s="151">
        <v>616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9" s="135">
        <v>0.29166666666666669</v>
      </c>
      <c r="P109" s="135">
        <v>4.1666666666666664E-2</v>
      </c>
      <c r="Q109" s="71">
        <v>1</v>
      </c>
      <c r="R109" s="9" t="str">
        <f>IFERROR(_xlfn.XLOOKUP(F109, BS_ATIVIDADE[ATIVIDADE],BS_ATIVIDADE[UNIDADE] ), "*")</f>
        <v>KM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9" s="199" t="str">
        <f>IFERROR(_xlfn.XLOOKUP(J109, BASE_MAPA!$B$2:$B$408, BASE_MAPA!$G$2:$G$408), "ERRO")</f>
        <v>ALTO ARAGUAIA - RONDONOPOLIS</v>
      </c>
      <c r="V109" s="143" t="s">
        <v>1304</v>
      </c>
      <c r="W109" s="135" t="s">
        <v>1305</v>
      </c>
      <c r="X109" s="152" t="s">
        <v>378</v>
      </c>
      <c r="Y109" s="129"/>
      <c r="Z109" s="129"/>
      <c r="AA109" s="71">
        <v>1</v>
      </c>
      <c r="AB109" s="59" t="s">
        <v>370</v>
      </c>
      <c r="AC109" s="59"/>
      <c r="AD109" s="135">
        <v>0.29166666666666669</v>
      </c>
      <c r="AE109" s="71">
        <v>6287</v>
      </c>
      <c r="AF109" s="71"/>
      <c r="AG109" s="71"/>
      <c r="AH109" s="42"/>
      <c r="AI109" s="119" t="str">
        <f>IF(BS_CONTROLE[[#This Row],[Atividade]]=0, "-", BS_CONTROLE[[#This Row],[Atividade]])</f>
        <v>DETECÇÃO - RONDA 7 DIAS</v>
      </c>
      <c r="AJ109" s="8" t="str">
        <f>IF(D109="","*",VLOOKUP(AI109,BS_ATIVIDADE[#Data],3,FALSE))</f>
        <v>DETECÇÃO</v>
      </c>
      <c r="AK109" s="175" t="str">
        <f>IF(BS_CONTROLE[[#This Row],[Local - Partida]]=0, "-", BS_CONTROLE[[#This Row],[Local - Partida]])</f>
        <v>TIQ</v>
      </c>
      <c r="AL109" s="175" t="str">
        <f>IF(BS_CONTROLE[[#This Row],[Local - Encerramento]]=0, "-", BS_CONTROLE[[#This Row],[Local - Encerramento]])</f>
        <v>TGR2</v>
      </c>
      <c r="AM109" s="175" t="str">
        <f>IF(BS_CONTROLE[[#This Row],[Entre - Estações]]=0, "-", BS_CONTROLE[[#This Row],[Entre - Estações]])</f>
        <v>TIQ</v>
      </c>
      <c r="AN109" s="175" t="str">
        <f>IF(BS_CONTROLE[[#This Row],[SB]]=0, "-", BS_CONTROLE[[#This Row],[SB]])</f>
        <v>TIQ1</v>
      </c>
      <c r="AO109" s="176">
        <f>IF(BS_CONTROLE[[#This Row],[SUB]]=0, "-", BS_CONTROLE[[#This Row],[SUB]])</f>
        <v>98</v>
      </c>
      <c r="AP109" s="177">
        <f>IF(BS_CONTROLE[[#This Row],[KM - Inicio]]=0, "-", BS_CONTROLE[[#This Row],[KM - Inicio]])</f>
        <v>616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KM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9" s="200" t="str">
        <f>IFERROR(_xlfn.XLOOKUP(AO109, BASE_MAPA!$B$2:$B$408, BASE_MAPA!$G$2:$G$408), "ERRO")</f>
        <v>ALTO ARAGUAIA - RONDONOPOLIS</v>
      </c>
      <c r="BF109" s="178" t="str">
        <f>IF(BS_CONTROLE[[#This Row],[Responsavel pelo boletim]]=0, "-", BS_CONTROLE[[#This Row],[Responsavel pelo boletim]])</f>
        <v>Camila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ELSON (TF-526)46088</v>
      </c>
      <c r="B112" s="133">
        <v>46088</v>
      </c>
      <c r="C112" s="7">
        <f>IF(BS_CONTROLE[[#This Row],[DATA]]="","",WEEKNUM(BS_CONTROLE[[#This Row],[DATA]]))</f>
        <v>10</v>
      </c>
      <c r="D112" s="45" t="s">
        <v>303</v>
      </c>
      <c r="E112" s="185"/>
      <c r="F112" s="134" t="s">
        <v>193</v>
      </c>
      <c r="G112" s="8" t="str">
        <f>IF(D112="","*",VLOOKUP(F112,BS_ATIVIDADE[#All],3,FALSE))</f>
        <v>SOLDA</v>
      </c>
      <c r="H112" s="149" t="s">
        <v>684</v>
      </c>
      <c r="I112" s="135" t="s">
        <v>11</v>
      </c>
      <c r="J112" s="151">
        <v>74</v>
      </c>
      <c r="K112" s="151">
        <v>403.505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12" s="149" t="s">
        <v>684</v>
      </c>
      <c r="O112" s="135">
        <v>0.375</v>
      </c>
      <c r="P112" s="135">
        <v>6.25E-2</v>
      </c>
      <c r="Q112" s="71">
        <v>1</v>
      </c>
      <c r="R112" s="9" t="str">
        <f>IFERROR(_xlfn.XLOOKUP(F112, BS_ATIVIDADE[ATIVIDADE],BS_ATIVIDADE[UNIDADE] ), "*")</f>
        <v>Nº DE SOLDA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2" s="199" t="str">
        <f>IFERROR(_xlfn.XLOOKUP(J112, BASE_MAPA!$B$2:$B$408, BASE_MAPA!$G$2:$G$408), "ERRO")</f>
        <v>MARCO INICIAL - ALTO ARAGUAIA</v>
      </c>
      <c r="V112" s="143" t="s">
        <v>1253</v>
      </c>
      <c r="W112" s="135" t="s">
        <v>1227</v>
      </c>
      <c r="X112" s="152" t="s">
        <v>378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SOLDA</v>
      </c>
      <c r="AJ112" s="8" t="str">
        <f>IF(D112="","*",VLOOKUP(AI112,BS_ATIVIDADE[#Data],3,FALSE))</f>
        <v>SOLDA</v>
      </c>
      <c r="AK112" s="175" t="str">
        <f>IF(BS_CONTROLE[[#This Row],[Local - Partida]]=0, "-", BS_CONTROLE[[#This Row],[Local - Partida]])</f>
        <v>TOM2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TOM</v>
      </c>
      <c r="AN112" s="175" t="str">
        <f>IF(BS_CONTROLE[[#This Row],[SB]]=0, "-", BS_CONTROLE[[#This Row],[SB]])</f>
        <v>TOM2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403.505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Nº DE SOLDA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Elson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idden="1">
      <c r="A114" s="44" t="str">
        <f>D114&amp;B114</f>
        <v/>
      </c>
      <c r="B114" s="133"/>
      <c r="C114" s="7" t="str">
        <f>IF(BS_CONTROLE[[#This Row],[DATA]]="","",WEEKNUM(BS_CONTROLE[[#This Row],[DATA]]))</f>
        <v/>
      </c>
      <c r="D114" s="152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idden="1">
      <c r="A115" s="44" t="str">
        <f>D115&amp;B115</f>
        <v>V4846088</v>
      </c>
      <c r="B115" s="133">
        <v>46088</v>
      </c>
      <c r="C115" s="7">
        <f>IF(BS_CONTROLE[[#This Row],[DATA]]="","",WEEKNUM(BS_CONTROLE[[#This Row],[DATA]]))</f>
        <v>10</v>
      </c>
      <c r="D115" s="152" t="s">
        <v>183</v>
      </c>
      <c r="E115" s="185">
        <v>108</v>
      </c>
      <c r="F115" s="134" t="s">
        <v>142</v>
      </c>
      <c r="G115" s="8" t="str">
        <f>IF(D115="","*",VLOOKUP(F115,BS_ATIVIDADE[#All],3,FALSE))</f>
        <v>MODERNIZAÇÃO</v>
      </c>
      <c r="H115" s="135" t="s">
        <v>623</v>
      </c>
      <c r="I115" s="135" t="s">
        <v>623</v>
      </c>
      <c r="J115" s="151">
        <v>74</v>
      </c>
      <c r="K115" s="249">
        <v>242</v>
      </c>
      <c r="L115" s="71">
        <v>244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5" s="149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5" s="135">
        <v>0.375</v>
      </c>
      <c r="P115" s="135">
        <v>8.3333333333333329E-2</v>
      </c>
      <c r="Q115" s="71">
        <v>750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1273</v>
      </c>
      <c r="W115" s="135" t="s">
        <v>1359</v>
      </c>
      <c r="X115" s="152" t="s">
        <v>378</v>
      </c>
      <c r="Y115" s="129"/>
      <c r="Z115" s="129"/>
      <c r="AA115" s="71">
        <v>1</v>
      </c>
      <c r="AB115" s="59" t="s">
        <v>370</v>
      </c>
      <c r="AC115" s="59"/>
      <c r="AD115" s="135">
        <v>0.29166666666666669</v>
      </c>
      <c r="AE115" s="71">
        <v>6248</v>
      </c>
      <c r="AF115" s="71"/>
      <c r="AG115" s="71"/>
      <c r="AH115" s="42"/>
      <c r="AI115" s="119" t="str">
        <f>IF(BS_CONTROLE[[#This Row],[Atividade]]=0, "-", BS_CONTROLE[[#This Row],[Atividade]])</f>
        <v>MODERNIZAÇÃO - SOCADORA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TVI2</v>
      </c>
      <c r="AL115" s="175" t="str">
        <f>IF(BS_CONTROLE[[#This Row],[Local - Encerramento]]=0, "-", BS_CONTROLE[[#This Row],[Local - Encerramento]])</f>
        <v>TVI2</v>
      </c>
      <c r="AM115" s="175" t="str">
        <f>IF(BS_CONTROLE[[#This Row],[Entre - Estações]]=0, "-", BS_CONTROLE[[#This Row],[Entre - Estações]])</f>
        <v>TVI-TJA</v>
      </c>
      <c r="AN115" s="175">
        <f>IF(BS_CONTROLE[[#This Row],[SB]]=0, "-", BS_CONTROLE[[#This Row],[SB]])</f>
        <v>239251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242</v>
      </c>
      <c r="AQ115" s="177">
        <f>IF(BS_CONTROLE[[#This Row],[KM - Fim]]=0, "-", BS_CONTROLE[[#This Row],[KM - Fim]])</f>
        <v>244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>V6646088</v>
      </c>
      <c r="B117" s="133">
        <v>46088</v>
      </c>
      <c r="C117" s="7">
        <f>IF(BS_CONTROLE[[#This Row],[DATA]]="","",WEEKNUM(BS_CONTROLE[[#This Row],[DATA]]))</f>
        <v>10</v>
      </c>
      <c r="D117" s="45" t="s">
        <v>192</v>
      </c>
      <c r="E117" s="185">
        <v>110</v>
      </c>
      <c r="F117" s="134" t="s">
        <v>235</v>
      </c>
      <c r="G117" s="8" t="str">
        <f>IF(D117="","*",VLOOKUP(F117,BS_ATIVIDADE[#All],3,FALSE))</f>
        <v>MODERNIZAÇÃO</v>
      </c>
      <c r="H117" s="135" t="s">
        <v>617</v>
      </c>
      <c r="I117" s="135" t="s">
        <v>617</v>
      </c>
      <c r="J117" s="151">
        <v>74</v>
      </c>
      <c r="K117" s="151">
        <v>164.1</v>
      </c>
      <c r="L117" s="71">
        <v>167.5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7" s="135">
        <v>0.39583333333333331</v>
      </c>
      <c r="P117" s="135">
        <v>8.3333333333333329E-2</v>
      </c>
      <c r="Q117" s="71">
        <v>600</v>
      </c>
      <c r="R117" s="9" t="str">
        <f>IFERROR(_xlfn.XLOOKUP(F117, BS_ATIVIDADE[ATIVIDADE],BS_ATIVIDADE[UNIDADE] ), "*")</f>
        <v>M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7" s="199" t="str">
        <f>IFERROR(_xlfn.XLOOKUP(J117, BASE_MAPA!$B$2:$B$408, BASE_MAPA!$G$2:$G$408), "ERRO")</f>
        <v>MARCO INICIAL - ALTO ARAGUAIA</v>
      </c>
      <c r="V117" s="143" t="s">
        <v>1273</v>
      </c>
      <c r="W117" s="135" t="s">
        <v>1388</v>
      </c>
      <c r="X117" s="152" t="s">
        <v>378</v>
      </c>
      <c r="Y117" s="129"/>
      <c r="Z117" s="129"/>
      <c r="AA117" s="71">
        <v>1</v>
      </c>
      <c r="AB117" s="59" t="s">
        <v>370</v>
      </c>
      <c r="AC117" s="59"/>
      <c r="AD117" s="135">
        <v>0.29166666666666669</v>
      </c>
      <c r="AE117" s="71">
        <v>6066</v>
      </c>
      <c r="AF117" s="71"/>
      <c r="AG117" s="71"/>
      <c r="AH117" s="42"/>
      <c r="AI117" s="119" t="str">
        <f>IF(BS_CONTROLE[[#This Row],[Atividade]]=0, "-", BS_CONTROLE[[#This Row],[Atividade]])</f>
        <v>MODERNIZAÇÃO - REGULAGEM</v>
      </c>
      <c r="AJ117" s="8" t="str">
        <f>IF(D117="","*",VLOOKUP(AI117,BS_ATIVIDADE[#Data],3,FALSE))</f>
        <v>MODERNIZAÇÃO</v>
      </c>
      <c r="AK117" s="175" t="str">
        <f>IF(BS_CONTROLE[[#This Row],[Local - Partida]]=0, "-", BS_CONTROLE[[#This Row],[Local - Partida]])</f>
        <v>TID</v>
      </c>
      <c r="AL117" s="175" t="str">
        <f>IF(BS_CONTROLE[[#This Row],[Local - Encerramento]]=0, "-", BS_CONTROLE[[#This Row],[Local - Encerramento]])</f>
        <v>TID</v>
      </c>
      <c r="AM117" s="175" t="str">
        <f>IF(BS_CONTROLE[[#This Row],[Entre - Estações]]=0, "-", BS_CONTROLE[[#This Row],[Entre - Estações]])</f>
        <v>TMO-TCE</v>
      </c>
      <c r="AN117" s="175" t="str">
        <f>IF(BS_CONTROLE[[#This Row],[SB]]=0, "-", BS_CONTROLE[[#This Row],[SB]])</f>
        <v>155TCE</v>
      </c>
      <c r="AO117" s="176">
        <f>IF(BS_CONTROLE[[#This Row],[SUB]]=0, "-", BS_CONTROLE[[#This Row],[SUB]])</f>
        <v>74</v>
      </c>
      <c r="AP117" s="177">
        <f>IF(BS_CONTROLE[[#This Row],[KM - Inicio]]=0, "-", BS_CONTROLE[[#This Row],[KM - Inicio]])</f>
        <v>164.1</v>
      </c>
      <c r="AQ117" s="177">
        <f>IF(BS_CONTROLE[[#This Row],[KM - Fim]]=0, "-", BS_CONTROLE[[#This Row],[KM - Fim]])</f>
        <v>167.5</v>
      </c>
      <c r="AR117" s="32"/>
      <c r="AS117" s="32"/>
      <c r="AT117" s="32"/>
      <c r="AU117" s="32"/>
      <c r="AV117" s="32"/>
      <c r="AW117" s="32"/>
      <c r="AX117" s="32"/>
      <c r="AY117" s="184">
        <f>IF(D117="","*",IFERROR(IF(ISODD(COUNT(AS117:AX117)),"ERRO",SUM((AT117-AS117),(AV117-AU117),(AX117-AW117))),"ERRO"))</f>
        <v>0</v>
      </c>
      <c r="AZ117" s="11"/>
      <c r="BA117" s="60"/>
      <c r="BB117" s="9" t="str">
        <f>IFERROR(_xlfn.XLOOKUP(AI117, BS_ATIVIDADE[ATIVIDADE],BS_ATIVIDADE[UNIDADE] ), "*")</f>
        <v>M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7" s="200" t="str">
        <f>IFERROR(_xlfn.XLOOKUP(AO117, BASE_MAPA!$B$2:$B$408, BASE_MAPA!$G$2:$G$408), "ERRO")</f>
        <v>MARCO INICIAL - ALTO ARAGUAIA</v>
      </c>
      <c r="BF117" s="178" t="str">
        <f>IF(BS_CONTROLE[[#This Row],[Responsavel pelo boletim]]=0, "-", BS_CONTROLE[[#This Row],[Responsavel pelo boletim]])</f>
        <v>Augusto/ Efraim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Produção e Intervalo</v>
      </c>
      <c r="BR117" s="15">
        <f t="shared" si="10"/>
        <v>0</v>
      </c>
      <c r="BS117" s="15">
        <f t="shared" si="11"/>
        <v>0</v>
      </c>
      <c r="BT117" s="157" t="str">
        <f t="shared" si="7"/>
        <v/>
      </c>
    </row>
    <row r="118" spans="1:72" ht="14.45" hidden="1">
      <c r="A118" s="44" t="str">
        <f t="shared" si="8"/>
        <v>V8046088</v>
      </c>
      <c r="B118" s="133">
        <v>46088</v>
      </c>
      <c r="C118" s="7">
        <f>IF(BS_CONTROLE[[#This Row],[DATA]]="","",WEEKNUM(BS_CONTROLE[[#This Row],[DATA]]))</f>
        <v>10</v>
      </c>
      <c r="D118" s="45" t="s">
        <v>209</v>
      </c>
      <c r="E118" s="185">
        <v>111</v>
      </c>
      <c r="F118" s="134" t="s">
        <v>213</v>
      </c>
      <c r="G118" s="8" t="str">
        <f>IF(D118="","*",VLOOKUP(F118,BS_ATIVIDADE[#All],3,FALSE))</f>
        <v>OUTROS</v>
      </c>
      <c r="H118" s="149" t="str" cm="1">
        <f t="array" ref="H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18" s="135" t="s">
        <v>635</v>
      </c>
      <c r="J118" s="151">
        <v>74</v>
      </c>
      <c r="K118" s="151">
        <v>107.7</v>
      </c>
      <c r="L118" s="71">
        <v>290</v>
      </c>
      <c r="M118" s="149" t="s">
        <v>1421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18" s="135">
        <v>0.45833333333333331</v>
      </c>
      <c r="P118" s="135">
        <v>4.1666666666666664E-2</v>
      </c>
      <c r="Q118" s="71">
        <v>1</v>
      </c>
      <c r="R118" s="9" t="str">
        <f>IFERROR(_xlfn.XLOOKUP(F118, BS_ATIVIDADE[ATIVIDADE],BS_ATIVIDADE[UNIDADE] ), "*")</f>
        <v>BINÁRIO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8" s="199" t="str">
        <f>IFERROR(_xlfn.XLOOKUP(J118, BASE_MAPA!$B$2:$B$408, BASE_MAPA!$G$2:$G$408), "ERRO")</f>
        <v>MARCO INICIAL - ALTO ARAGUAIA</v>
      </c>
      <c r="V118" s="143" t="s">
        <v>1238</v>
      </c>
      <c r="W118" s="135" t="s">
        <v>1418</v>
      </c>
      <c r="X118" s="152" t="s">
        <v>378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7684</v>
      </c>
      <c r="AF118" s="71"/>
      <c r="AG118" s="71"/>
      <c r="AH118" s="42"/>
      <c r="AI118" s="119" t="str">
        <f>IF(BS_CONTROLE[[#This Row],[Atividade]]=0, "-", BS_CONTROLE[[#This Row],[Atividade]])</f>
        <v>INSPEÇÃO RIV</v>
      </c>
      <c r="AJ118" s="8" t="str">
        <f>IF(D118="","*",VLOOKUP(AI118,BS_ATIVIDADE[#Data],3,FALSE))</f>
        <v>OUTROS</v>
      </c>
      <c r="AK118" s="175" t="str">
        <f>IF(BS_CONTROLE[[#This Row],[Local - Partida]]=0, "-", BS_CONTROLE[[#This Row],[Local - Partida]])</f>
        <v>K97TIN</v>
      </c>
      <c r="AL118" s="175" t="str">
        <f>IF(BS_CONTROLE[[#This Row],[Local - Encerramento]]=0, "-", BS_CONTROLE[[#This Row],[Local - Encerramento]])</f>
        <v>TCS2</v>
      </c>
      <c r="AM118" s="175" t="str">
        <f>IF(BS_CONTROLE[[#This Row],[Entre - Estações]]=0, "-", BS_CONTROLE[[#This Row],[Entre - Estações]])</f>
        <v>TIN-TCS</v>
      </c>
      <c r="AN118" s="175" t="str">
        <f>IF(BS_CONTROLE[[#This Row],[SB]]=0, "-", BS_CONTROLE[[#This Row],[SB]])</f>
        <v>K97TIN</v>
      </c>
      <c r="AO118" s="176">
        <f>IF(BS_CONTROLE[[#This Row],[SUB]]=0, "-", BS_CONTROLE[[#This Row],[SUB]])</f>
        <v>74</v>
      </c>
      <c r="AP118" s="177">
        <f>IF(BS_CONTROLE[[#This Row],[KM - Inicio]]=0, "-", BS_CONTROLE[[#This Row],[KM - Inicio]])</f>
        <v>107.7</v>
      </c>
      <c r="AQ118" s="177">
        <f>IF(BS_CONTROLE[[#This Row],[KM - Fim]]=0, "-", BS_CONTROLE[[#This Row],[KM - Fim]])</f>
        <v>290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BINÁRIO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8" s="200" t="str">
        <f>IFERROR(_xlfn.XLOOKUP(AO118, BASE_MAPA!$B$2:$B$408, BASE_MAPA!$G$2:$G$408), "ERRO")</f>
        <v>MARCO INICIAL - ALTO ARAGUAIA</v>
      </c>
      <c r="BF118" s="178" t="str">
        <f>IF(BS_CONTROLE[[#This Row],[Responsavel pelo boletim]]=0, "-", BS_CONTROLE[[#This Row],[Responsavel pelo boletim]])</f>
        <v>Fernanda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si="8"/>
        <v>E4646088</v>
      </c>
      <c r="B119" s="133">
        <v>46088</v>
      </c>
      <c r="C119" s="7">
        <f>IF(BS_CONTROLE[[#This Row],[DATA]]="","",WEEKNUM(BS_CONTROLE[[#This Row],[DATA]]))</f>
        <v>10</v>
      </c>
      <c r="D119" s="250" t="s">
        <v>158</v>
      </c>
      <c r="E119" s="185">
        <v>112</v>
      </c>
      <c r="F119" s="134" t="s">
        <v>78</v>
      </c>
      <c r="G119" s="8" t="str">
        <f>IF(D119="","*",VLOOKUP(F119,BS_ATIVIDADE[#All],3,FALSE))</f>
        <v>TRILHEIRO - DESCARGA</v>
      </c>
      <c r="H119" s="135" t="s">
        <v>599</v>
      </c>
      <c r="I119" s="135" t="s">
        <v>599</v>
      </c>
      <c r="J119" s="151">
        <v>74</v>
      </c>
      <c r="K119" s="151">
        <v>93.760999999999996</v>
      </c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19" s="135">
        <v>0.41666666666666669</v>
      </c>
      <c r="P119" s="135">
        <v>8.3333333333333329E-2</v>
      </c>
      <c r="Q119" s="71">
        <v>1248</v>
      </c>
      <c r="R119" s="9" t="str">
        <f>IFERROR(_xlfn.XLOOKUP(F119, BS_ATIVIDADE[ATIVIDADE],BS_ATIVIDADE[UNIDADE] ), "*")</f>
        <v>M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199" t="str">
        <f>IFERROR(_xlfn.XLOOKUP(J119, BASE_MAPA!$B$2:$B$408, BASE_MAPA!$G$2:$G$408), "ERRO")</f>
        <v>MARCO INICIAL - ALTO ARAGUAIA</v>
      </c>
      <c r="V119" s="143" t="s">
        <v>1414</v>
      </c>
      <c r="W119" s="135" t="s">
        <v>1422</v>
      </c>
      <c r="X119" s="152" t="s">
        <v>378</v>
      </c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TRILHEIRO - DESCARGA</v>
      </c>
      <c r="AJ119" s="8" t="str">
        <f>IF(D119="","*",VLOOKUP(AI119,BS_ATIVIDADE[#Data],3,FALSE))</f>
        <v>TRILHEIRO - DESCARGA</v>
      </c>
      <c r="AK119" s="175" t="str">
        <f>IF(BS_CONTROLE[[#This Row],[Local - Partida]]=0, "-", BS_CONTROLE[[#This Row],[Local - Partida]])</f>
        <v>TIN2</v>
      </c>
      <c r="AL119" s="175" t="str">
        <f>IF(BS_CONTROLE[[#This Row],[Local - Encerramento]]=0, "-", BS_CONTROLE[[#This Row],[Local - Encerramento]])</f>
        <v>TIN2</v>
      </c>
      <c r="AM119" s="175" t="str">
        <f>IF(BS_CONTROLE[[#This Row],[Entre - Estações]]=0, "-", BS_CONTROLE[[#This Row],[Entre - Estações]])</f>
        <v>TSP-TIN</v>
      </c>
      <c r="AN119" s="175" t="str">
        <f>IF(BS_CONTROLE[[#This Row],[SB]]=0, "-", BS_CONTROLE[[#This Row],[SB]])</f>
        <v>TSPK97</v>
      </c>
      <c r="AO119" s="176">
        <f>IF(BS_CONTROLE[[#This Row],[SUB]]=0, "-", BS_CONTROLE[[#This Row],[SUB]])</f>
        <v>74</v>
      </c>
      <c r="AP119" s="177">
        <f>IF(BS_CONTROLE[[#This Row],[KM - Inicio]]=0, "-", BS_CONTROLE[[#This Row],[KM - Inicio]])</f>
        <v>93.760999999999996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IF(D119="","*",IFERROR(IF(ISODD(COUNT(AS119:AX119)),"ERRO",SUM((AT119-AS119),(AV119-AU119),(AX119-AW119))),"ERRO"))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M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200" t="str">
        <f>IFERROR(_xlfn.XLOOKUP(AO119, BASE_MAPA!$B$2:$B$408, BASE_MAPA!$G$2:$G$408), "ERRO")</f>
        <v>MARCO INICIAL - ALTO ARAGUAIA</v>
      </c>
      <c r="BF119" s="178" t="str">
        <f>IF(BS_CONTROLE[[#This Row],[Responsavel pelo boletim]]=0, "-", BS_CONTROLE[[#This Row],[Responsavel pelo boletim]])</f>
        <v>Herbert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Produção e Intervalo</v>
      </c>
      <c r="BR119" s="15">
        <f t="shared" si="10"/>
        <v>0</v>
      </c>
      <c r="BS119" s="15">
        <f t="shared" si="11"/>
        <v>0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>BRUNO (TF-525)46088</v>
      </c>
      <c r="B122" s="133">
        <v>46088</v>
      </c>
      <c r="C122" s="7">
        <f>IF(BS_CONTROLE[[#This Row],[DATA]]="","",WEEKNUM(BS_CONTROLE[[#This Row],[DATA]]))</f>
        <v>10</v>
      </c>
      <c r="D122" s="45" t="s">
        <v>278</v>
      </c>
      <c r="E122" s="185">
        <v>115</v>
      </c>
      <c r="F122" s="134" t="s">
        <v>193</v>
      </c>
      <c r="G122" s="8" t="str">
        <f>IF(D122="","*",VLOOKUP(F122,BS_ATIVIDADE[#All],3,FALSE))</f>
        <v>SOLDA</v>
      </c>
      <c r="H122" s="149" t="str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22" s="135" t="s">
        <v>11</v>
      </c>
      <c r="J122" s="151">
        <v>74</v>
      </c>
      <c r="K122" s="151">
        <v>97.04</v>
      </c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22" s="135">
        <v>0.33333333333333331</v>
      </c>
      <c r="P122" s="135">
        <v>8.3333333333333329E-2</v>
      </c>
      <c r="Q122" s="71">
        <v>2</v>
      </c>
      <c r="R122" s="9" t="str">
        <f>IFERROR(_xlfn.XLOOKUP(F122, BS_ATIVIDADE[ATIVIDADE],BS_ATIVIDADE[UNIDADE] ), "*")</f>
        <v>Nº DE SOLDA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199" t="str">
        <f>IFERROR(_xlfn.XLOOKUP(J122, BASE_MAPA!$B$2:$B$408, BASE_MAPA!$G$2:$G$408), "ERRO")</f>
        <v>MARCO INICIAL - ALTO ARAGUAIA</v>
      </c>
      <c r="V122" s="143"/>
      <c r="W122" s="135"/>
      <c r="X122" s="152" t="s">
        <v>378</v>
      </c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PDM - SOLDA</v>
      </c>
      <c r="AJ122" s="8" t="str">
        <f>IF(D122="","*",VLOOKUP(AI122,BS_ATIVIDADE[#Data],3,FALSE))</f>
        <v>SOLDA</v>
      </c>
      <c r="AK122" s="175" t="str">
        <f>IF(BS_CONTROLE[[#This Row],[Local - Partida]]=0, "-", BS_CONTROLE[[#This Row],[Local - Partida]])</f>
        <v>K97TIN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TSP-TIN</v>
      </c>
      <c r="AN122" s="175" t="str">
        <f>IF(BS_CONTROLE[[#This Row],[SB]]=0, "-", BS_CONTROLE[[#This Row],[SB]])</f>
        <v>K97TIN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97.04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/>
      <c r="BB122" s="9" t="str">
        <f>IFERROR(_xlfn.XLOOKUP(AI122, BS_ATIVIDADE[ATIVIDADE],BS_ATIVIDADE[UNIDADE] ), "*")</f>
        <v>Nº DE SOLDA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Produção e Intervalo</v>
      </c>
      <c r="BR122" s="15">
        <f t="shared" si="10"/>
        <v>0</v>
      </c>
      <c r="BS122" s="15">
        <f t="shared" si="11"/>
        <v>0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>D124&amp;B124</f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>D125&amp;B125</f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>V8646089</v>
      </c>
      <c r="B126" s="133">
        <v>46089</v>
      </c>
      <c r="C126" s="7">
        <f>IF(BS_CONTROLE[[#This Row],[DATA]]="","",WEEKNUM(BS_CONTROLE[[#This Row],[DATA]]))</f>
        <v>11</v>
      </c>
      <c r="D126" s="45" t="s">
        <v>217</v>
      </c>
      <c r="E126" s="185">
        <v>119</v>
      </c>
      <c r="F126" s="134" t="s">
        <v>116</v>
      </c>
      <c r="G126" s="8" t="str">
        <f>IF(D126="","*",VLOOKUP(F126,BS_ATIVIDADE[#All],3,FALSE))</f>
        <v>MECANIZAÇÃO - SOCADORA</v>
      </c>
      <c r="H126" s="135" t="s">
        <v>746</v>
      </c>
      <c r="I126" s="135" t="s">
        <v>746</v>
      </c>
      <c r="J126" s="151">
        <v>98</v>
      </c>
      <c r="K126" s="151">
        <v>664</v>
      </c>
      <c r="L126" s="71">
        <v>667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6" s="135">
        <v>0.41666666666666669</v>
      </c>
      <c r="P126" s="135">
        <v>8.3333333333333329E-2</v>
      </c>
      <c r="Q126" s="71">
        <v>1120</v>
      </c>
      <c r="R126" s="9" t="str">
        <f>IFERROR(_xlfn.XLOOKUP(F126, BS_ATIVIDADE[ATIVIDADE],BS_ATIVIDADE[UNIDADE] ), "*")</f>
        <v>M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6" s="199" t="str">
        <f>IFERROR(_xlfn.XLOOKUP(J126, BASE_MAPA!$B$2:$B$408, BASE_MAPA!$G$2:$G$408), "ERRO")</f>
        <v>ALTO ARAGUAIA - RONDONOPOLIS</v>
      </c>
      <c r="V126" s="143" t="s">
        <v>1304</v>
      </c>
      <c r="W126" s="135" t="s">
        <v>1342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6236</v>
      </c>
      <c r="AF126" s="71">
        <v>6636</v>
      </c>
      <c r="AG126" s="71"/>
      <c r="AH126" s="42"/>
      <c r="AI126" s="119" t="str">
        <f>IF(BS_CONTROLE[[#This Row],[Atividade]]=0, "-", BS_CONTROLE[[#This Row],[Atividade]])</f>
        <v>MECANIZAÇÃO - SOCADORA</v>
      </c>
      <c r="AJ126" s="8" t="str">
        <f>IF(D126="","*",VLOOKUP(AI126,BS_ATIVIDADE[#Data],3,FALSE))</f>
        <v>MECANIZAÇÃO - SOCADORA</v>
      </c>
      <c r="AK126" s="175" t="str">
        <f>IF(BS_CONTROLE[[#This Row],[Local - Partida]]=0, "-", BS_CONTROLE[[#This Row],[Local - Partida]])</f>
        <v>TIQ2</v>
      </c>
      <c r="AL126" s="175" t="str">
        <f>IF(BS_CONTROLE[[#This Row],[Local - Encerramento]]=0, "-", BS_CONTROLE[[#This Row],[Local - Encerramento]])</f>
        <v>TIQ2</v>
      </c>
      <c r="AM126" s="175" t="str">
        <f>IF(BS_CONTROLE[[#This Row],[Entre - Estações]]=0, "-", BS_CONTROLE[[#This Row],[Entre - Estações]])</f>
        <v>TBS-TAL</v>
      </c>
      <c r="AN126" s="175" t="str">
        <f>IF(BS_CONTROLE[[#This Row],[SB]]=0, "-", BS_CONTROLE[[#This Row],[SB]])</f>
        <v>TBS671</v>
      </c>
      <c r="AO126" s="176">
        <f>IF(BS_CONTROLE[[#This Row],[SUB]]=0, "-", BS_CONTROLE[[#This Row],[SUB]])</f>
        <v>98</v>
      </c>
      <c r="AP126" s="177">
        <f>IF(BS_CONTROLE[[#This Row],[KM - Inicio]]=0, "-", BS_CONTROLE[[#This Row],[KM - Inicio]])</f>
        <v>664</v>
      </c>
      <c r="AQ126" s="177">
        <f>IF(BS_CONTROLE[[#This Row],[KM - Fim]]=0, "-", BS_CONTROLE[[#This Row],[KM - Fim]])</f>
        <v>667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6" s="200" t="str">
        <f>IFERROR(_xlfn.XLOOKUP(AO126, BASE_MAPA!$B$2:$B$408, BASE_MAPA!$G$2:$G$408), "ERRO")</f>
        <v>ALTO ARAGUAIA - RONDONOPOLIS</v>
      </c>
      <c r="BF126" s="178" t="str">
        <f>IF(BS_CONTROLE[[#This Row],[Responsavel pelo boletim]]=0, "-", BS_CONTROLE[[#This Row],[Responsavel pelo boletim]])</f>
        <v>Camila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Produção e Intervalo</v>
      </c>
      <c r="BR126" s="15">
        <f t="shared" si="10"/>
        <v>0</v>
      </c>
      <c r="BS126" s="15">
        <f t="shared" si="11"/>
        <v>0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>V4846089</v>
      </c>
      <c r="B128" s="133">
        <v>46089</v>
      </c>
      <c r="C128" s="7">
        <f>IF(BS_CONTROLE[[#This Row],[DATA]]="","",WEEKNUM(BS_CONTROLE[[#This Row],[DATA]]))</f>
        <v>11</v>
      </c>
      <c r="D128" s="45" t="s">
        <v>183</v>
      </c>
      <c r="E128" s="185">
        <v>121</v>
      </c>
      <c r="F128" s="134" t="s">
        <v>142</v>
      </c>
      <c r="G128" s="8" t="str">
        <f>IF(D128="","*",VLOOKUP(F128,BS_ATIVIDADE[#All],3,FALSE))</f>
        <v>MODERNIZAÇÃO</v>
      </c>
      <c r="H128" s="135" t="s">
        <v>623</v>
      </c>
      <c r="I128" s="135" t="s">
        <v>623</v>
      </c>
      <c r="J128" s="151">
        <v>74</v>
      </c>
      <c r="K128" s="151">
        <v>244</v>
      </c>
      <c r="L128" s="71">
        <v>246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28" s="149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28" s="135">
        <v>0.375</v>
      </c>
      <c r="P128" s="135">
        <v>8.3333333333333329E-2</v>
      </c>
      <c r="Q128" s="71">
        <v>750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BASE_MAPA!$B$2:$B$408, BASE_MAPA!$G$2:$G$408), "ERRO")</f>
        <v>MARCO INICIAL - ALTO ARAGUAIA</v>
      </c>
      <c r="V128" s="143" t="s">
        <v>1273</v>
      </c>
      <c r="W128" s="135" t="s">
        <v>1359</v>
      </c>
      <c r="X128" s="152" t="s">
        <v>378</v>
      </c>
      <c r="Y128" s="129"/>
      <c r="Z128" s="129"/>
      <c r="AA128" s="71">
        <v>1</v>
      </c>
      <c r="AB128" s="59" t="s">
        <v>370</v>
      </c>
      <c r="AC128" s="59"/>
      <c r="AD128" s="135">
        <v>0.29166666666666669</v>
      </c>
      <c r="AE128" s="71">
        <v>6248</v>
      </c>
      <c r="AF128" s="71"/>
      <c r="AG128" s="71"/>
      <c r="AH128" s="42"/>
      <c r="AI128" s="119" t="str">
        <f>IF(BS_CONTROLE[[#This Row],[Atividade]]=0, "-", BS_CONTROLE[[#This Row],[Atividade]])</f>
        <v>MODERNIZAÇÃO - SOCADORA</v>
      </c>
      <c r="AJ128" s="8" t="str">
        <f>IF(D128="","*",VLOOKUP(AI128,BS_ATIVIDADE[#Data],3,FALSE))</f>
        <v>MODERNIZAÇÃO</v>
      </c>
      <c r="AK128" s="175" t="str">
        <f>IF(BS_CONTROLE[[#This Row],[Local - Partida]]=0, "-", BS_CONTROLE[[#This Row],[Local - Partida]])</f>
        <v>TVI2</v>
      </c>
      <c r="AL128" s="175" t="str">
        <f>IF(BS_CONTROLE[[#This Row],[Local - Encerramento]]=0, "-", BS_CONTROLE[[#This Row],[Local - Encerramento]])</f>
        <v>TVI2</v>
      </c>
      <c r="AM128" s="175" t="str">
        <f>IF(BS_CONTROLE[[#This Row],[Entre - Estações]]=0, "-", BS_CONTROLE[[#This Row],[Entre - Estações]])</f>
        <v>TVI-TJA</v>
      </c>
      <c r="AN128" s="175">
        <f>IF(BS_CONTROLE[[#This Row],[SB]]=0, "-", BS_CONTROLE[[#This Row],[SB]])</f>
        <v>239251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244</v>
      </c>
      <c r="AQ128" s="177">
        <f>IF(BS_CONTROLE[[#This Row],[KM - Fim]]=0, "-", BS_CONTROLE[[#This Row],[KM - Fim]])</f>
        <v>246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IF(D128="","*",IFERROR(IF(ISODD(COUNT(AS128:AX128)),"ERRO",SUM((AT128-AS128),(AV128-AU128),(AX128-AW128))),"ERRO"))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BASE_MAPA!$B$2:$B$408, BASE_MAPA!$G$2:$G$408), "ERRO")</f>
        <v>MARCO INICIAL - ALTO ARAGUAIA</v>
      </c>
      <c r="BF128" s="178" t="str">
        <f>IF(BS_CONTROLE[[#This Row],[Responsavel pelo boletim]]=0, "-", BS_CONTROLE[[#This Row],[Responsavel pelo boletim]])</f>
        <v>Augusto/ Efraim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Produção e Intervalo</v>
      </c>
      <c r="BR128" s="15">
        <f t="shared" si="10"/>
        <v>0</v>
      </c>
      <c r="BS128" s="15">
        <f t="shared" si="11"/>
        <v>0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>V8046089</v>
      </c>
      <c r="B130" s="133">
        <v>46089</v>
      </c>
      <c r="C130" s="7">
        <f>IF(BS_CONTROLE[[#This Row],[DATA]]="","",WEEKNUM(BS_CONTROLE[[#This Row],[DATA]]))</f>
        <v>11</v>
      </c>
      <c r="D130" s="45" t="s">
        <v>209</v>
      </c>
      <c r="E130" s="185">
        <v>123</v>
      </c>
      <c r="F130" s="134" t="s">
        <v>213</v>
      </c>
      <c r="G130" s="8" t="str">
        <f>IF(D130="","*",VLOOKUP(F130,BS_ATIVIDADE[#All],3,FALSE))</f>
        <v>OUTROS</v>
      </c>
      <c r="H130" s="135" t="s">
        <v>635</v>
      </c>
      <c r="I130" s="135" t="s">
        <v>682</v>
      </c>
      <c r="J130" s="151">
        <v>74</v>
      </c>
      <c r="K130" s="151">
        <v>291</v>
      </c>
      <c r="L130" s="71">
        <v>404</v>
      </c>
      <c r="M130" s="149" t="s">
        <v>1423</v>
      </c>
      <c r="N130" s="149" t="s">
        <v>1424</v>
      </c>
      <c r="O130" s="135">
        <v>0.45833333333333331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0" s="199" t="str">
        <f>IFERROR(_xlfn.XLOOKUP(J130, BASE_MAPA!$B$2:$B$408, BASE_MAPA!$G$2:$G$408), "ERRO")</f>
        <v>MARCO INICIAL - ALTO ARAGUAIA</v>
      </c>
      <c r="V130" s="143" t="s">
        <v>1238</v>
      </c>
      <c r="W130" s="135" t="s">
        <v>1418</v>
      </c>
      <c r="X130" s="152" t="s">
        <v>378</v>
      </c>
      <c r="Y130" s="129"/>
      <c r="Z130" s="129"/>
      <c r="AA130" s="71">
        <v>1</v>
      </c>
      <c r="AB130" s="59" t="s">
        <v>370</v>
      </c>
      <c r="AC130" s="59"/>
      <c r="AD130" s="135">
        <v>0.29166666666666669</v>
      </c>
      <c r="AE130" s="71">
        <v>7684</v>
      </c>
      <c r="AF130" s="71"/>
      <c r="AG130" s="71"/>
      <c r="AH130" s="42"/>
      <c r="AI130" s="119" t="str">
        <f>IF(BS_CONTROLE[[#This Row],[Atividade]]=0, "-", BS_CONTROLE[[#This Row],[Atividade]])</f>
        <v>INSPEÇÃO RIV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TCS2</v>
      </c>
      <c r="AL130" s="175" t="str">
        <f>IF(BS_CONTROLE[[#This Row],[Local - Encerramento]]=0, "-", BS_CONTROLE[[#This Row],[Local - Encerramento]])</f>
        <v>TOM</v>
      </c>
      <c r="AM130" s="175" t="str">
        <f>IF(BS_CONTROLE[[#This Row],[Entre - Estações]]=0, "-", BS_CONTROLE[[#This Row],[Entre - Estações]])</f>
        <v>TCS-TOM</v>
      </c>
      <c r="AN130" s="175" t="str">
        <f>IF(BS_CONTROLE[[#This Row],[SB]]=0, "-", BS_CONTROLE[[#This Row],[SB]])</f>
        <v>TCSTOM</v>
      </c>
      <c r="AO130" s="176">
        <f>IF(BS_CONTROLE[[#This Row],[SUB]]=0, "-", BS_CONTROLE[[#This Row],[SUB]])</f>
        <v>74</v>
      </c>
      <c r="AP130" s="177">
        <f>IF(BS_CONTROLE[[#This Row],[KM - Inicio]]=0, "-", BS_CONTROLE[[#This Row],[KM - Inicio]])</f>
        <v>291</v>
      </c>
      <c r="AQ130" s="177">
        <f>IF(BS_CONTROLE[[#This Row],[KM - Fim]]=0, "-", BS_CONTROLE[[#This Row],[KM - Fim]])</f>
        <v>404</v>
      </c>
      <c r="AR130" s="32"/>
      <c r="AS130" s="32"/>
      <c r="AT130" s="32"/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0" s="200" t="str">
        <f>IFERROR(_xlfn.XLOOKUP(AO130, BASE_MAPA!$B$2:$B$408, BASE_MAPA!$G$2:$G$408), "ERRO")</f>
        <v>MARCO INICIAL - ALTO ARAGUAIA</v>
      </c>
      <c r="BF130" s="178" t="str">
        <f>IF(BS_CONTROLE[[#This Row],[Responsavel pelo boletim]]=0, "-", BS_CONTROLE[[#This Row],[Responsavel pelo boletim]])</f>
        <v>Fernanda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Produção e Intervalo</v>
      </c>
      <c r="BR130" s="15">
        <f t="shared" si="10"/>
        <v>0</v>
      </c>
      <c r="BS130" s="15">
        <f t="shared" si="11"/>
        <v>0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4">IF(AND(BR137&lt;1,BS137&lt;1),"Produção e Intervalo",IF(BR137&lt;1,"Intervalo",IF(BS137&lt;1,"Produção","Aderente")))</f>
        <v>Aderente</v>
      </c>
      <c r="BR137" s="15" t="str">
        <f t="shared" ref="BR137:BR200" si="15">IF(OR(B137="",F137=""),"*",AY137/P137)</f>
        <v>*</v>
      </c>
      <c r="BS137" s="15" t="str">
        <f t="shared" ref="BS137:BS200" si="16">IF(OR(B137="",F137=""),"*",BA137/Q137)</f>
        <v>*</v>
      </c>
      <c r="BT137" s="157" t="str">
        <f t="shared" ref="BT137:BT200" si="17">IF(BN137="","",SUBSTITUTE(BM137," ","")&amp;SUBSTITUTE(BN137," ",""))</f>
        <v/>
      </c>
    </row>
    <row r="138" spans="1:72" ht="14.45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4"/>
        <v>Aderente</v>
      </c>
      <c r="BR200" s="15" t="str">
        <f t="shared" si="15"/>
        <v>*</v>
      </c>
      <c r="BS200" s="15" t="str">
        <f t="shared" si="16"/>
        <v>*</v>
      </c>
      <c r="BT200" s="157" t="str">
        <f t="shared" si="17"/>
        <v/>
      </c>
    </row>
    <row r="201" spans="1:72" ht="14.45" hidden="1">
      <c r="A201" s="44" t="str">
        <f t="shared" ref="A201:A264" si="18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9">IF(AND(BR201&lt;1,BS201&lt;1),"Produção e Intervalo",IF(BR201&lt;1,"Intervalo",IF(BS201&lt;1,"Produção","Aderente")))</f>
        <v>Aderente</v>
      </c>
      <c r="BR201" s="15" t="str">
        <f t="shared" ref="BR201:BR264" si="20">IF(OR(B201="",F201=""),"*",AY201/P201)</f>
        <v>*</v>
      </c>
      <c r="BS201" s="15" t="str">
        <f t="shared" ref="BS201:BS264" si="21">IF(OR(B201="",F201=""),"*",BA201/Q201)</f>
        <v>*</v>
      </c>
      <c r="BT201" s="157" t="str">
        <f t="shared" ref="BT201:BT264" si="22">IF(BN201="","",SUBSTITUTE(BM201," ","")&amp;SUBSTITUTE(BN201," ",""))</f>
        <v/>
      </c>
    </row>
    <row r="202" spans="1:72" ht="14.45" hidden="1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 hidden="1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 hidden="1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 hidden="1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 hidden="1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 hidden="1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 hidden="1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 hidden="1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 hidden="1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 hidden="1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 hidden="1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 hidden="1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 hidden="1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 hidden="1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 hidden="1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 hidden="1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 hidden="1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 hidden="1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 hidden="1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 hidden="1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 hidden="1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 hidden="1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 hidden="1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 hidden="1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 hidden="1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 hidden="1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 hidden="1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 hidden="1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 hidden="1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 hidden="1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 hidden="1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 hidden="1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 hidden="1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 hidden="1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 hidden="1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 hidden="1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 hidden="1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 hidden="1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 hidden="1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 hidden="1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 hidden="1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 hidden="1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 hidden="1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 hidden="1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 hidden="1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 hidden="1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 hidden="1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 hidden="1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 hidden="1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 hidden="1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 hidden="1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 hidden="1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 hidden="1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 hidden="1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 hidden="1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 hidden="1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 hidden="1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 hidden="1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 hidden="1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 hidden="1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 hidden="1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 hidden="1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 hidden="1">
      <c r="A264" s="44" t="str">
        <f t="shared" si="18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9"/>
        <v>Aderente</v>
      </c>
      <c r="BR264" s="15" t="str">
        <f t="shared" si="20"/>
        <v>*</v>
      </c>
      <c r="BS264" s="15" t="str">
        <f t="shared" si="21"/>
        <v>*</v>
      </c>
      <c r="BT264" s="157" t="str">
        <f t="shared" si="22"/>
        <v/>
      </c>
    </row>
    <row r="265" spans="1:72" ht="14.45" hidden="1">
      <c r="A265" s="44" t="str">
        <f t="shared" ref="A265:A328" si="23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4">IF(AND(BR265&lt;1,BS265&lt;1),"Produção e Intervalo",IF(BR265&lt;1,"Intervalo",IF(BS265&lt;1,"Produção","Aderente")))</f>
        <v>Aderente</v>
      </c>
      <c r="BR265" s="15" t="str">
        <f t="shared" ref="BR265:BR328" si="25">IF(OR(B265="",F265=""),"*",AY265/P265)</f>
        <v>*</v>
      </c>
      <c r="BS265" s="15" t="str">
        <f t="shared" ref="BS265:BS328" si="26">IF(OR(B265="",F265=""),"*",BA265/Q265)</f>
        <v>*</v>
      </c>
      <c r="BT265" s="157" t="str">
        <f t="shared" ref="BT265:BT328" si="27">IF(BN265="","",SUBSTITUTE(BM265," ","")&amp;SUBSTITUTE(BN265," ",""))</f>
        <v/>
      </c>
    </row>
    <row r="266" spans="1:72" ht="14.45" hidden="1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 hidden="1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 hidden="1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 hidden="1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 hidden="1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 hidden="1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 hidden="1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 hidden="1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 hidden="1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 hidden="1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 hidden="1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 hidden="1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 hidden="1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 hidden="1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 hidden="1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 hidden="1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 hidden="1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 hidden="1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 hidden="1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 hidden="1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 hidden="1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 hidden="1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 hidden="1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 hidden="1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 hidden="1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 hidden="1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 hidden="1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 hidden="1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 hidden="1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 hidden="1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 hidden="1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 hidden="1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 hidden="1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 hidden="1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 hidden="1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 hidden="1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 hidden="1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 hidden="1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 hidden="1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 hidden="1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 hidden="1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 hidden="1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 hidden="1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 hidden="1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 hidden="1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 hidden="1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 hidden="1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 hidden="1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 hidden="1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 hidden="1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 hidden="1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 hidden="1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 hidden="1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 hidden="1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 hidden="1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 hidden="1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 hidden="1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 hidden="1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 hidden="1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 hidden="1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 hidden="1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 hidden="1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 hidden="1">
      <c r="A328" s="44" t="str">
        <f t="shared" si="23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4"/>
        <v>Aderente</v>
      </c>
      <c r="BR328" s="15" t="str">
        <f t="shared" si="25"/>
        <v>*</v>
      </c>
      <c r="BS328" s="15" t="str">
        <f t="shared" si="26"/>
        <v>*</v>
      </c>
      <c r="BT328" s="157" t="str">
        <f t="shared" si="27"/>
        <v/>
      </c>
    </row>
    <row r="329" spans="1:72" ht="14.45" hidden="1">
      <c r="A329" s="44" t="str">
        <f t="shared" ref="A329:A392" si="28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9">IF(AND(BR329&lt;1,BS329&lt;1),"Produção e Intervalo",IF(BR329&lt;1,"Intervalo",IF(BS329&lt;1,"Produção","Aderente")))</f>
        <v>Aderente</v>
      </c>
      <c r="BR329" s="15" t="str">
        <f t="shared" ref="BR329:BR392" si="30">IF(OR(B329="",F329=""),"*",AY329/P329)</f>
        <v>*</v>
      </c>
      <c r="BS329" s="15" t="str">
        <f t="shared" ref="BS329:BS392" si="31">IF(OR(B329="",F329=""),"*",BA329/Q329)</f>
        <v>*</v>
      </c>
      <c r="BT329" s="157" t="str">
        <f t="shared" ref="BT329:BT392" si="32">IF(BN329="","",SUBSTITUTE(BM329," ","")&amp;SUBSTITUTE(BN329," ",""))</f>
        <v/>
      </c>
    </row>
    <row r="330" spans="1:72" ht="14.45" hidden="1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 hidden="1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 hidden="1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 hidden="1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 hidden="1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 hidden="1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 hidden="1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 hidden="1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 hidden="1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 hidden="1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 hidden="1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 hidden="1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 hidden="1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 hidden="1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 hidden="1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 hidden="1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 hidden="1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 hidden="1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 hidden="1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 hidden="1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 hidden="1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 hidden="1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 hidden="1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 hidden="1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 hidden="1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 hidden="1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 hidden="1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 hidden="1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 hidden="1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 hidden="1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 hidden="1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 hidden="1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 hidden="1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 hidden="1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 hidden="1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 hidden="1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 hidden="1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 hidden="1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 hidden="1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 hidden="1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 hidden="1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 hidden="1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 hidden="1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 hidden="1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 hidden="1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 hidden="1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 hidden="1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 hidden="1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 hidden="1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 hidden="1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 hidden="1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 hidden="1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 hidden="1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 hidden="1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 hidden="1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 hidden="1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 hidden="1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 hidden="1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 hidden="1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 hidden="1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 hidden="1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 hidden="1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 hidden="1">
      <c r="A392" s="44" t="str">
        <f t="shared" si="28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9"/>
        <v>Aderente</v>
      </c>
      <c r="BR392" s="15" t="str">
        <f t="shared" si="30"/>
        <v>*</v>
      </c>
      <c r="BS392" s="15" t="str">
        <f t="shared" si="31"/>
        <v>*</v>
      </c>
      <c r="BT392" s="157" t="str">
        <f t="shared" si="32"/>
        <v/>
      </c>
    </row>
    <row r="393" spans="1:72" ht="14.45" hidden="1">
      <c r="A393" s="44" t="str">
        <f t="shared" ref="A393:A456" si="33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4">IF(AND(BR393&lt;1,BS393&lt;1),"Produção e Intervalo",IF(BR393&lt;1,"Intervalo",IF(BS393&lt;1,"Produção","Aderente")))</f>
        <v>Aderente</v>
      </c>
      <c r="BR393" s="15" t="str">
        <f t="shared" ref="BR393:BR456" si="35">IF(OR(B393="",F393=""),"*",AY393/P393)</f>
        <v>*</v>
      </c>
      <c r="BS393" s="15" t="str">
        <f t="shared" ref="BS393:BS456" si="36">IF(OR(B393="",F393=""),"*",BA393/Q393)</f>
        <v>*</v>
      </c>
      <c r="BT393" s="157" t="str">
        <f t="shared" ref="BT393:BT456" si="37">IF(BN393="","",SUBSTITUTE(BM393," ","")&amp;SUBSTITUTE(BN393," ",""))</f>
        <v/>
      </c>
    </row>
    <row r="394" spans="1:72" ht="14.45" hidden="1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 hidden="1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 hidden="1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 hidden="1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 hidden="1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 hidden="1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 hidden="1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 hidden="1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 hidden="1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 hidden="1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 hidden="1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 hidden="1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 hidden="1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 hidden="1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 hidden="1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 hidden="1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 hidden="1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 hidden="1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 hidden="1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 hidden="1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 hidden="1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 hidden="1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 hidden="1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 hidden="1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 hidden="1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 hidden="1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 hidden="1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 hidden="1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 hidden="1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 hidden="1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 hidden="1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 hidden="1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 hidden="1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 hidden="1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 hidden="1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 hidden="1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 hidden="1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 hidden="1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 hidden="1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 hidden="1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 hidden="1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 hidden="1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 hidden="1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 hidden="1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 hidden="1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 hidden="1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 hidden="1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 hidden="1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 hidden="1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 hidden="1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 hidden="1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 hidden="1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 hidden="1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 hidden="1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 hidden="1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 hidden="1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 hidden="1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 hidden="1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 hidden="1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 hidden="1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 hidden="1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 hidden="1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 hidden="1">
      <c r="A456" s="44" t="str">
        <f t="shared" si="33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4"/>
        <v>Aderente</v>
      </c>
      <c r="BR456" s="15" t="str">
        <f t="shared" si="35"/>
        <v>*</v>
      </c>
      <c r="BS456" s="15" t="str">
        <f t="shared" si="36"/>
        <v>*</v>
      </c>
      <c r="BT456" s="157" t="str">
        <f t="shared" si="37"/>
        <v/>
      </c>
    </row>
    <row r="457" spans="1:72" ht="14.45" hidden="1">
      <c r="A457" s="44" t="str">
        <f t="shared" ref="A457:A520" si="38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9">IF(AND(BR457&lt;1,BS457&lt;1),"Produção e Intervalo",IF(BR457&lt;1,"Intervalo",IF(BS457&lt;1,"Produção","Aderente")))</f>
        <v>Aderente</v>
      </c>
      <c r="BR457" s="15" t="str">
        <f t="shared" ref="BR457:BR520" si="40">IF(OR(B457="",F457=""),"*",AY457/P457)</f>
        <v>*</v>
      </c>
      <c r="BS457" s="15" t="str">
        <f t="shared" ref="BS457:BS520" si="41">IF(OR(B457="",F457=""),"*",BA457/Q457)</f>
        <v>*</v>
      </c>
      <c r="BT457" s="157" t="str">
        <f t="shared" ref="BT457:BT520" si="42">IF(BN457="","",SUBSTITUTE(BM457," ","")&amp;SUBSTITUTE(BN457," ",""))</f>
        <v/>
      </c>
    </row>
    <row r="458" spans="1:72" ht="14.45" hidden="1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 hidden="1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 hidden="1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 hidden="1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 hidden="1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 hidden="1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 hidden="1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 hidden="1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 hidden="1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 hidden="1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 hidden="1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 hidden="1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 hidden="1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 hidden="1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 hidden="1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 hidden="1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 hidden="1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 hidden="1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 hidden="1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 hidden="1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 hidden="1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 hidden="1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 hidden="1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 hidden="1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 hidden="1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 hidden="1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 hidden="1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 hidden="1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 hidden="1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 hidden="1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 hidden="1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 hidden="1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 hidden="1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 hidden="1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 hidden="1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 hidden="1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 hidden="1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 hidden="1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 hidden="1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 hidden="1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 hidden="1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 hidden="1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 hidden="1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 hidden="1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 hidden="1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 hidden="1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 hidden="1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 hidden="1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 hidden="1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 hidden="1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 hidden="1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 hidden="1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 hidden="1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 hidden="1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 hidden="1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 hidden="1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 hidden="1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 hidden="1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 hidden="1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 hidden="1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 hidden="1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 hidden="1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 hidden="1">
      <c r="A520" s="44" t="str">
        <f t="shared" si="38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9"/>
        <v>Aderente</v>
      </c>
      <c r="BR520" s="15" t="str">
        <f t="shared" si="40"/>
        <v>*</v>
      </c>
      <c r="BS520" s="15" t="str">
        <f t="shared" si="41"/>
        <v>*</v>
      </c>
      <c r="BT520" s="157" t="str">
        <f t="shared" si="42"/>
        <v/>
      </c>
    </row>
    <row r="521" spans="1:72" ht="14.45" hidden="1">
      <c r="A521" s="44" t="str">
        <f t="shared" ref="A521:A584" si="43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4">IF(AND(BR521&lt;1,BS521&lt;1),"Produção e Intervalo",IF(BR521&lt;1,"Intervalo",IF(BS521&lt;1,"Produção","Aderente")))</f>
        <v>Aderente</v>
      </c>
      <c r="BR521" s="15" t="str">
        <f t="shared" ref="BR521:BR584" si="45">IF(OR(B521="",F521=""),"*",AY521/P521)</f>
        <v>*</v>
      </c>
      <c r="BS521" s="15" t="str">
        <f t="shared" ref="BS521:BS584" si="46">IF(OR(B521="",F521=""),"*",BA521/Q521)</f>
        <v>*</v>
      </c>
      <c r="BT521" s="157" t="str">
        <f t="shared" ref="BT521:BT584" si="47">IF(BN521="","",SUBSTITUTE(BM521," ","")&amp;SUBSTITUTE(BN521," ",""))</f>
        <v/>
      </c>
    </row>
    <row r="522" spans="1:72" ht="14.45" hidden="1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 hidden="1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 hidden="1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 hidden="1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 hidden="1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 hidden="1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 hidden="1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 hidden="1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 hidden="1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 hidden="1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 hidden="1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 hidden="1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 hidden="1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 hidden="1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 hidden="1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 hidden="1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 hidden="1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 hidden="1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 hidden="1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 hidden="1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 hidden="1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 hidden="1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 hidden="1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 hidden="1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 hidden="1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 hidden="1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 hidden="1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 hidden="1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 hidden="1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 hidden="1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 hidden="1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 hidden="1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 hidden="1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 hidden="1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 hidden="1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 hidden="1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 hidden="1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 hidden="1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 hidden="1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 hidden="1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 hidden="1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 hidden="1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 hidden="1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 hidden="1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 hidden="1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 hidden="1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 hidden="1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 hidden="1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 hidden="1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 hidden="1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 hidden="1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 hidden="1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 hidden="1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 hidden="1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 hidden="1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 hidden="1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 hidden="1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 hidden="1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 hidden="1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 hidden="1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 hidden="1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 hidden="1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 hidden="1">
      <c r="A584" s="44" t="str">
        <f t="shared" si="43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4"/>
        <v>Aderente</v>
      </c>
      <c r="BR584" s="15" t="str">
        <f t="shared" si="45"/>
        <v>*</v>
      </c>
      <c r="BS584" s="15" t="str">
        <f t="shared" si="46"/>
        <v>*</v>
      </c>
      <c r="BT584" s="157" t="str">
        <f t="shared" si="47"/>
        <v/>
      </c>
    </row>
    <row r="585" spans="1:72" ht="14.45" hidden="1">
      <c r="A585" s="44" t="str">
        <f t="shared" ref="A585:A648" si="48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9">IF(AND(BR585&lt;1,BS585&lt;1),"Produção e Intervalo",IF(BR585&lt;1,"Intervalo",IF(BS585&lt;1,"Produção","Aderente")))</f>
        <v>Aderente</v>
      </c>
      <c r="BR585" s="15" t="str">
        <f t="shared" ref="BR585:BR648" si="50">IF(OR(B585="",F585=""),"*",AY585/P585)</f>
        <v>*</v>
      </c>
      <c r="BS585" s="15" t="str">
        <f t="shared" ref="BS585:BS648" si="51">IF(OR(B585="",F585=""),"*",BA585/Q585)</f>
        <v>*</v>
      </c>
      <c r="BT585" s="157" t="str">
        <f t="shared" ref="BT585:BT648" si="52">IF(BN585="","",SUBSTITUTE(BM585," ","")&amp;SUBSTITUTE(BN585," ",""))</f>
        <v/>
      </c>
    </row>
    <row r="586" spans="1:72" ht="14.45" hidden="1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 hidden="1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 hidden="1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 hidden="1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 hidden="1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 hidden="1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 hidden="1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 hidden="1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 hidden="1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 hidden="1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 hidden="1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 hidden="1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 hidden="1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 hidden="1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 hidden="1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 hidden="1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 hidden="1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 hidden="1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 hidden="1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 hidden="1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 hidden="1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 hidden="1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 hidden="1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 hidden="1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 hidden="1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 hidden="1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 hidden="1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 hidden="1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 hidden="1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 hidden="1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 hidden="1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 hidden="1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 hidden="1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 hidden="1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 hidden="1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 hidden="1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 hidden="1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 hidden="1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 hidden="1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 hidden="1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 hidden="1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 hidden="1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 hidden="1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 hidden="1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 hidden="1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 hidden="1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 hidden="1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 hidden="1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 hidden="1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 hidden="1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 hidden="1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 hidden="1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 hidden="1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 hidden="1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 hidden="1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 hidden="1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 hidden="1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 hidden="1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 hidden="1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 hidden="1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 hidden="1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 hidden="1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 hidden="1">
      <c r="A648" s="44" t="str">
        <f t="shared" si="48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9"/>
        <v>Aderente</v>
      </c>
      <c r="BR648" s="15" t="str">
        <f t="shared" si="50"/>
        <v>*</v>
      </c>
      <c r="BS648" s="15" t="str">
        <f t="shared" si="51"/>
        <v>*</v>
      </c>
      <c r="BT648" s="157" t="str">
        <f t="shared" si="52"/>
        <v/>
      </c>
    </row>
    <row r="649" spans="1:72" ht="14.45" hidden="1">
      <c r="A649" s="44" t="str">
        <f t="shared" ref="A649:A712" si="53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4">IF(AND(BR649&lt;1,BS649&lt;1),"Produção e Intervalo",IF(BR649&lt;1,"Intervalo",IF(BS649&lt;1,"Produção","Aderente")))</f>
        <v>Aderente</v>
      </c>
      <c r="BR649" s="15" t="str">
        <f t="shared" ref="BR649:BR712" si="55">IF(OR(B649="",F649=""),"*",AY649/P649)</f>
        <v>*</v>
      </c>
      <c r="BS649" s="15" t="str">
        <f t="shared" ref="BS649:BS712" si="56">IF(OR(B649="",F649=""),"*",BA649/Q649)</f>
        <v>*</v>
      </c>
      <c r="BT649" s="157" t="str">
        <f t="shared" ref="BT649:BT712" si="57">IF(BN649="","",SUBSTITUTE(BM649," ","")&amp;SUBSTITUTE(BN649," ",""))</f>
        <v/>
      </c>
    </row>
    <row r="650" spans="1:72" ht="14.45" hidden="1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 hidden="1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 hidden="1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 hidden="1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 hidden="1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 hidden="1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 hidden="1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 hidden="1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 hidden="1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 hidden="1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 hidden="1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 hidden="1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 hidden="1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 hidden="1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 hidden="1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 hidden="1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 hidden="1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 hidden="1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 hidden="1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 hidden="1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 hidden="1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 hidden="1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 hidden="1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 hidden="1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 hidden="1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 hidden="1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 hidden="1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 hidden="1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 hidden="1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 hidden="1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 hidden="1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 hidden="1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 hidden="1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 hidden="1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 hidden="1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 hidden="1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 hidden="1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 hidden="1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 hidden="1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 hidden="1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 hidden="1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 hidden="1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 hidden="1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 hidden="1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 hidden="1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 hidden="1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 hidden="1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 hidden="1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 hidden="1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 hidden="1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 hidden="1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 hidden="1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 hidden="1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 hidden="1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 hidden="1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 hidden="1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 hidden="1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 hidden="1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 hidden="1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 hidden="1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 hidden="1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 hidden="1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 hidden="1">
      <c r="A712" s="44" t="str">
        <f t="shared" si="53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4"/>
        <v>Aderente</v>
      </c>
      <c r="BR712" s="15" t="str">
        <f t="shared" si="55"/>
        <v>*</v>
      </c>
      <c r="BS712" s="15" t="str">
        <f t="shared" si="56"/>
        <v>*</v>
      </c>
      <c r="BT712" s="157" t="str">
        <f t="shared" si="57"/>
        <v/>
      </c>
    </row>
    <row r="713" spans="1:72" ht="14.45" hidden="1">
      <c r="A713" s="44" t="str">
        <f t="shared" ref="A713:A776" si="58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9">IF(AND(BR713&lt;1,BS713&lt;1),"Produção e Intervalo",IF(BR713&lt;1,"Intervalo",IF(BS713&lt;1,"Produção","Aderente")))</f>
        <v>Aderente</v>
      </c>
      <c r="BR713" s="15" t="str">
        <f t="shared" ref="BR713:BR776" si="60">IF(OR(B713="",F713=""),"*",AY713/P713)</f>
        <v>*</v>
      </c>
      <c r="BS713" s="15" t="str">
        <f t="shared" ref="BS713:BS776" si="61">IF(OR(B713="",F713=""),"*",BA713/Q713)</f>
        <v>*</v>
      </c>
      <c r="BT713" s="157" t="str">
        <f t="shared" ref="BT713:BT776" si="62">IF(BN713="","",SUBSTITUTE(BM713," ","")&amp;SUBSTITUTE(BN713," ",""))</f>
        <v/>
      </c>
    </row>
    <row r="714" spans="1:72" ht="14.45" hidden="1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 hidden="1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 hidden="1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 hidden="1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 hidden="1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 hidden="1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 hidden="1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 hidden="1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 hidden="1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 hidden="1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 hidden="1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 hidden="1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 hidden="1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 hidden="1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 hidden="1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 hidden="1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 hidden="1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 hidden="1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 hidden="1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 hidden="1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 hidden="1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 hidden="1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 hidden="1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 hidden="1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 hidden="1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 hidden="1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 hidden="1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 hidden="1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 hidden="1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 hidden="1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 hidden="1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 hidden="1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 hidden="1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 hidden="1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 hidden="1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 hidden="1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 hidden="1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 hidden="1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 hidden="1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 hidden="1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 hidden="1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 hidden="1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 hidden="1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 hidden="1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 hidden="1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 hidden="1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 hidden="1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 hidden="1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 hidden="1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 hidden="1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 hidden="1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 hidden="1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 hidden="1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 hidden="1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 hidden="1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 hidden="1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 hidden="1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 hidden="1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 hidden="1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 hidden="1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 hidden="1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 hidden="1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 hidden="1">
      <c r="A776" s="44" t="str">
        <f t="shared" si="58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9"/>
        <v>Aderente</v>
      </c>
      <c r="BR776" s="15" t="str">
        <f t="shared" si="60"/>
        <v>*</v>
      </c>
      <c r="BS776" s="15" t="str">
        <f t="shared" si="61"/>
        <v>*</v>
      </c>
      <c r="BT776" s="157" t="str">
        <f t="shared" si="62"/>
        <v/>
      </c>
    </row>
    <row r="777" spans="1:72" ht="14.45" hidden="1">
      <c r="A777" s="44" t="str">
        <f t="shared" ref="A777:A802" si="6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4">IF(AND(BR777&lt;1,BS777&lt;1),"Produção e Intervalo",IF(BR777&lt;1,"Intervalo",IF(BS777&lt;1,"Produção","Aderente")))</f>
        <v>Aderente</v>
      </c>
      <c r="BR777" s="15" t="str">
        <f t="shared" ref="BR777:BR802" si="65">IF(OR(B777="",F777=""),"*",AY777/P777)</f>
        <v>*</v>
      </c>
      <c r="BS777" s="15" t="str">
        <f t="shared" ref="BS777:BS802" si="66">IF(OR(B777="",F777=""),"*",BA777/Q777)</f>
        <v>*</v>
      </c>
      <c r="BT777" s="157" t="str">
        <f t="shared" ref="BT777:BT802" si="67">IF(BN777="","",SUBSTITUTE(BM777," ","")&amp;SUBSTITUTE(BN777," ",""))</f>
        <v/>
      </c>
    </row>
    <row r="778" spans="1:72" ht="14.45" hidden="1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 hidden="1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 hidden="1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 hidden="1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 hidden="1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 hidden="1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 hidden="1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 hidden="1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 hidden="1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 hidden="1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 hidden="1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 hidden="1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 hidden="1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 hidden="1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 hidden="1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 hidden="1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 hidden="1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 hidden="1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 hidden="1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 hidden="1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 hidden="1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 hidden="1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 hidden="1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 hidden="1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 hidden="1">
      <c r="A802" s="44" t="str">
        <f t="shared" si="6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4"/>
        <v>Aderente</v>
      </c>
      <c r="BR802" s="15" t="str">
        <f t="shared" si="65"/>
        <v>*</v>
      </c>
      <c r="BS802" s="15" t="str">
        <f t="shared" si="66"/>
        <v>*</v>
      </c>
      <c r="BT802" s="157" t="str">
        <f t="shared" si="67"/>
        <v/>
      </c>
    </row>
    <row r="803" spans="1:72" ht="14.45" hidden="1">
      <c r="A803" t="str">
        <f>D803&amp;B803</f>
        <v/>
      </c>
      <c r="C803" t="str">
        <f>IF(BS_CONTROLE[[#This Row],[DATA]]="","",WEEKNUM(BS_CONTROLE[[#This Row],[DATA]]))</f>
        <v/>
      </c>
      <c r="G803" t="str">
        <f>IF(D803="","*",VLOOKUP(F803,BS_ATIVIDADE[#All],3,FALSE))</f>
        <v>*</v>
      </c>
      <c r="M80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6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3" t="str">
        <f>IFERROR(_xlfn.XLOOKUP(F803, BS_ATIVIDADE[ATIVIDADE],BS_ATIVIDADE[UNIDADE] ), "*")</f>
        <v>*</v>
      </c>
      <c r="S803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69" t="str">
        <f>IFERROR(_xlfn.XLOOKUP(J803, BASE_MAPA!$B$2:$B$408, BASE_MAPA!$G$2:$G$408), "ERRO")</f>
        <v>ERRO</v>
      </c>
      <c r="AI803" t="str">
        <f>IF(BS_CONTROLE[[#This Row],[Atividade]]=0, "-", BS_CONTROLE[[#This Row],[Atividade]])</f>
        <v>-</v>
      </c>
      <c r="AJ803" t="str">
        <f>IF(D803="","*",VLOOKUP(AI803,BS_ATIVIDADE[#Data],3,FALSE))</f>
        <v>*</v>
      </c>
      <c r="AK803" s="69" t="str">
        <f>IF(BS_CONTROLE[[#This Row],[Local - Partida]]=0, "-", BS_CONTROLE[[#This Row],[Local - Partida]])</f>
        <v>-</v>
      </c>
      <c r="AL803" s="69" t="str">
        <f>IF(BS_CONTROLE[[#This Row],[Local - Encerramento]]=0, "-", BS_CONTROLE[[#This Row],[Local - Encerramento]])</f>
        <v>-</v>
      </c>
      <c r="AM803" s="69" t="str">
        <f>IF(BS_CONTROLE[[#This Row],[Entre - Estações]]=0, "-", BS_CONTROLE[[#This Row],[Entre - Estações]])</f>
        <v>-</v>
      </c>
      <c r="AN803" s="69" t="str">
        <f>IF(BS_CONTROLE[[#This Row],[SB]]=0, "-", BS_CONTROLE[[#This Row],[SB]])</f>
        <v>-</v>
      </c>
      <c r="AO803" t="str">
        <f>IF(BS_CONTROLE[[#This Row],[SUB]]=0, "-", BS_CONTROLE[[#This Row],[SUB]])</f>
        <v>-</v>
      </c>
      <c r="AP803" t="str">
        <f>IF(BS_CONTROLE[[#This Row],[KM - Inicio]]=0, "-", BS_CONTROLE[[#This Row],[KM - Inicio]])</f>
        <v>-</v>
      </c>
      <c r="AQ803" t="str">
        <f>IF(BS_CONTROLE[[#This Row],[KM - Fim]]=0, "-", BS_CONTROLE[[#This Row],[KM - Fim]])</f>
        <v>-</v>
      </c>
      <c r="AY803" t="str">
        <f>IF(D803="","*",IFERROR(IF(ISODD(COUNT(AS803:AX803)),"ERRO",SUM((AT803-AS803),(AV803-AU803),(AX803-AW803))),"ERRO"))</f>
        <v>*</v>
      </c>
      <c r="BB803" t="str">
        <f>IFERROR(_xlfn.XLOOKUP(AI803, BS_ATIVIDADE[ATIVIDADE],BS_ATIVIDADE[UNIDADE] ), "*")</f>
        <v>*</v>
      </c>
      <c r="BC803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t="str">
        <f>IFERROR(_xlfn.XLOOKUP(AO803, BASE_MAPA!$B$2:$B$408, BASE_MAPA!$G$2:$G$408), "ERRO")</f>
        <v>ERRO</v>
      </c>
      <c r="BF803" t="str">
        <f>IF(BS_CONTROLE[[#This Row],[Responsavel pelo boletim]]=0, "-", BS_CONTROLE[[#This Row],[Responsavel pelo boletim]])</f>
        <v>-</v>
      </c>
      <c r="BQ803" t="str">
        <f>IF(AND(BR803&lt;1,BS803&lt;1),"Produção e Intervalo",IF(BR803&lt;1,"Intervalo",IF(BS803&lt;1,"Produção","Aderente")))</f>
        <v>Aderente</v>
      </c>
      <c r="BR803" t="str">
        <f>IF(OR(B803="",F803=""),"*",AY803/P803)</f>
        <v>*</v>
      </c>
      <c r="BS803" t="str">
        <f>IF(OR(B803="",F803=""),"*",BA803/Q803)</f>
        <v>*</v>
      </c>
    </row>
    <row r="805" spans="1:72">
      <c r="AT805" s="211" t="s">
        <v>1425</v>
      </c>
    </row>
  </sheetData>
  <protectedRanges>
    <protectedRange sqref="J6:K6 J25:K802" name="Range1_8_1"/>
    <protectedRange sqref="O6:Q6 O25:Q802" name="Range1_9_1"/>
    <protectedRange sqref="V6:Y6 W24 V25:Y82 V83 X83:Y83 V109 X109:Y109 V84:Y108 V110:Y802" name="Range1_11_1"/>
    <protectedRange sqref="Z6:AD6 Z25:AD26 Z29:AD33 Z27:AC28 Z35:AD39 Z34:AC34 Z45:AD45 Z44:AC44 Z42:AD43 Z40:AC41 Z46:AC46 Z47:AD802" name="Range1_12_1"/>
    <protectedRange sqref="BF6:BF802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9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2 AY6:AY802 U6:U802">
    <cfRule type="cellIs" dxfId="121" priority="18512" operator="equal">
      <formula>"ERRO"</formula>
    </cfRule>
  </conditionalFormatting>
  <conditionalFormatting sqref="X4 Y1:Z802">
    <cfRule type="cellIs" dxfId="120" priority="18501" operator="equal">
      <formula>"OPORTUNIDADE"</formula>
    </cfRule>
  </conditionalFormatting>
  <conditionalFormatting sqref="AZ6:AZ802">
    <cfRule type="expression" dxfId="119" priority="18496">
      <formula>$BU6=1</formula>
    </cfRule>
  </conditionalFormatting>
  <conditionalFormatting sqref="BQ6:BQ802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802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802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65:Y1048576">
    <cfRule type="cellIs" dxfId="108" priority="18318" operator="equal">
      <formula>"OPORTUNIDADE"</formula>
    </cfRule>
  </conditionalFormatting>
  <conditionalFormatting sqref="Y1047865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2 BK75 BK63:BK64 BK66:BK73 BK87 BK89:BK90 BK84 BK93 BK95 BK100:BK101 BK103:BK802">
    <cfRule type="iconSet" priority="217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2">
    <cfRule type="iconSet" priority="218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6 BP9:BP802">
    <cfRule type="iconSet" priority="22013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2016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2018">
      <iconSet showValue="0">
        <cfvo type="percent" val="0"/>
        <cfvo type="num" val="1"/>
        <cfvo type="num" val="1" gte="0"/>
      </iconSet>
    </cfRule>
    <cfRule type="iconSet" priority="22019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2">
    <cfRule type="iconSet" priority="22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2 BN78:BO78" xr:uid="{0374E4CD-E1C2-4373-A381-0828C9AFF6FF}">
      <formula1>IMPCAUSADOR</formula1>
    </dataValidation>
    <dataValidation type="list" allowBlank="1" showInputMessage="1" showErrorMessage="1" sqref="BN6:BN14 BN16:BN54 BN56:BN73 BN75:BN77 BN79:BN802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2" xr:uid="{CF5BD2D1-4803-40F6-BB29-FE7C2FA5583F}">
      <formula1>INDIRECT(BT6)</formula1>
    </dataValidation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allowBlank="1" showInputMessage="1" showErrorMessage="1" sqref="BC6:BD802" xr:uid="{DA339A89-DDF9-4B37-A386-8A8CB98BBFC6}"/>
    <dataValidation type="list" allowBlank="1" showInputMessage="1" showErrorMessage="1" sqref="D6:D80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1426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1427</v>
      </c>
      <c r="E3" s="186" t="s">
        <v>1428</v>
      </c>
      <c r="F3" s="186" t="s">
        <v>1429</v>
      </c>
      <c r="G3" s="186" t="s">
        <v>1430</v>
      </c>
      <c r="H3" s="186" t="s">
        <v>1431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1432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1433</v>
      </c>
      <c r="D13" s="187">
        <v>9049</v>
      </c>
      <c r="E13" s="188">
        <v>46044</v>
      </c>
      <c r="F13" s="190" t="s">
        <v>1434</v>
      </c>
      <c r="G13" s="187" t="s">
        <v>1435</v>
      </c>
      <c r="H13" s="187"/>
    </row>
    <row r="14" spans="3:8">
      <c r="C14" s="187" t="s">
        <v>1433</v>
      </c>
      <c r="D14" s="187">
        <v>9044</v>
      </c>
      <c r="E14" s="188">
        <v>46044</v>
      </c>
      <c r="F14" s="190" t="s">
        <v>1436</v>
      </c>
      <c r="G14" s="187" t="s">
        <v>1437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1438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1438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1439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1440</v>
      </c>
      <c r="C4" s="191" t="s">
        <v>1441</v>
      </c>
      <c r="D4" s="191" t="s">
        <v>1442</v>
      </c>
      <c r="E4" s="191" t="s">
        <v>1443</v>
      </c>
      <c r="F4" s="191" t="s">
        <v>547</v>
      </c>
      <c r="G4" s="191" t="s">
        <v>1444</v>
      </c>
    </row>
    <row r="5" spans="2:7">
      <c r="B5" s="192" t="s">
        <v>1445</v>
      </c>
      <c r="C5" s="192">
        <v>309525</v>
      </c>
      <c r="D5" s="192" t="s">
        <v>1446</v>
      </c>
      <c r="E5" s="192" t="s">
        <v>249</v>
      </c>
      <c r="F5" s="192" t="s">
        <v>1447</v>
      </c>
      <c r="G5" s="193">
        <v>46296</v>
      </c>
    </row>
    <row r="6" spans="2:7">
      <c r="B6" s="192" t="s">
        <v>1448</v>
      </c>
      <c r="C6" s="192">
        <v>257410</v>
      </c>
      <c r="D6" s="192" t="s">
        <v>1449</v>
      </c>
      <c r="E6" s="192" t="s">
        <v>249</v>
      </c>
      <c r="F6" s="192" t="s">
        <v>1447</v>
      </c>
      <c r="G6" s="193"/>
    </row>
    <row r="7" spans="2:7">
      <c r="B7" s="192" t="s">
        <v>1259</v>
      </c>
      <c r="C7" s="192">
        <v>256875</v>
      </c>
      <c r="D7" s="192" t="s">
        <v>1450</v>
      </c>
      <c r="E7" s="192" t="s">
        <v>249</v>
      </c>
      <c r="F7" s="192" t="s">
        <v>1447</v>
      </c>
      <c r="G7" s="193">
        <v>46296</v>
      </c>
    </row>
    <row r="8" spans="2:7">
      <c r="B8" s="192" t="s">
        <v>1451</v>
      </c>
      <c r="C8" s="192">
        <v>257278</v>
      </c>
      <c r="D8" s="192" t="s">
        <v>1452</v>
      </c>
      <c r="E8" s="192" t="s">
        <v>240</v>
      </c>
      <c r="F8" s="192" t="s">
        <v>1453</v>
      </c>
      <c r="G8" s="193">
        <v>46235</v>
      </c>
    </row>
    <row r="9" spans="2:7">
      <c r="B9" s="192" t="s">
        <v>1454</v>
      </c>
      <c r="C9" s="192">
        <v>257033</v>
      </c>
      <c r="D9" s="192" t="s">
        <v>1455</v>
      </c>
      <c r="E9" s="192" t="s">
        <v>240</v>
      </c>
      <c r="F9" s="192" t="s">
        <v>564</v>
      </c>
      <c r="G9" s="192" t="s">
        <v>1456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S92" sqref="A92:S10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1457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1458</v>
      </c>
      <c r="B2" s="91" t="s">
        <v>1459</v>
      </c>
      <c r="C2" s="91" t="s">
        <v>7</v>
      </c>
      <c r="D2" s="92" t="s">
        <v>1175</v>
      </c>
      <c r="E2" s="92" t="s">
        <v>547</v>
      </c>
      <c r="F2" s="92" t="s">
        <v>1460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1461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IF(FN_MC!Y96="","*",FN_MC!Y96)</f>
        <v>SIM</v>
      </c>
      <c r="B95" s="95" t="str">
        <f>IF(FN_MC!X96="","*",FN_MC!X96)</f>
        <v>Contrato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46087</v>
      </c>
      <c r="G95" s="96" t="str">
        <f>IF(FN_MC!D96="","*",FN_MC!D96)</f>
        <v>V48</v>
      </c>
      <c r="H95" s="96" t="str">
        <f>IF(FN_MC!F96="","*",FN_MC!F96)</f>
        <v>MODERNIZAÇÃO - SOCADORA</v>
      </c>
      <c r="I95" s="96" t="str">
        <f>IF(FN_MC!H96="","*",FN_MC!H96)</f>
        <v>TVI2</v>
      </c>
      <c r="J95" s="96" t="str">
        <f>IF(FN_MC!I96="","*",FN_MC!I96)</f>
        <v>TVI2</v>
      </c>
      <c r="K95" s="96" t="str">
        <f>IF(FN_MC!M96="","*",FN_MC!M96)</f>
        <v>TVI-TJA</v>
      </c>
      <c r="L95" s="196" t="str">
        <f>IF(FN_MC!N96="","*",FN_MC!N96)</f>
        <v>TVI239</v>
      </c>
      <c r="M95" s="97">
        <f>IF(FN_MC!J96="","*",FN_MC!J96)</f>
        <v>74</v>
      </c>
      <c r="N95" s="183">
        <f>IF(FN_MC!K96="","*",FN_MC!K96)</f>
        <v>237.47200000000001</v>
      </c>
      <c r="O95" s="183">
        <f>IF(FN_MC!L96="","*",FN_MC!L96)</f>
        <v>242</v>
      </c>
      <c r="P95" s="107">
        <f>IF(FN_MC!O96="","*",FN_MC!O96)</f>
        <v>0.375</v>
      </c>
      <c r="Q95" s="107">
        <f>IF(FN_MC!P96="","*",FN_MC!P96)</f>
        <v>0.16666666666666666</v>
      </c>
      <c r="R95" s="96" t="str">
        <f>IF(FN_MC!Q96="","*",CONCATENATE(FN_MC!Q96," ",FN_MC!R96))</f>
        <v>1500 M</v>
      </c>
      <c r="S95" s="96" t="str">
        <f>IF(FN_MC!V96="","*",FN_MC!V96)</f>
        <v>Augusto/ Efraim</v>
      </c>
      <c r="T95" s="96" t="str">
        <f>IF(FN_MC!W96="","*",FN_MC!W96)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46087</v>
      </c>
      <c r="G96" s="96" t="str">
        <f>IF(FN_MC!D97="","*",FN_MC!D97)</f>
        <v>V66</v>
      </c>
      <c r="H96" s="96" t="str">
        <f>IF(FN_MC!F97="","*",FN_MC!F97)</f>
        <v>MODERNIZAÇÃO - REGULAGEM</v>
      </c>
      <c r="I96" s="96" t="str">
        <f>IF(FN_MC!H97="","*",FN_MC!H97)</f>
        <v>TID</v>
      </c>
      <c r="J96" s="96" t="str">
        <f>IF(FN_MC!I97="","*",FN_MC!I97)</f>
        <v>TID</v>
      </c>
      <c r="K96" s="96" t="str">
        <f>IF(FN_MC!M97="","*",FN_MC!M97)</f>
        <v>TMO-TCE</v>
      </c>
      <c r="L96" s="196" t="str">
        <f>IF(FN_MC!N97="","*",FN_MC!N97)</f>
        <v>155TCE</v>
      </c>
      <c r="M96" s="97">
        <f>IF(FN_MC!J97="","*",FN_MC!J97)</f>
        <v>74</v>
      </c>
      <c r="N96" s="183">
        <f>IF(FN_MC!K97="","*",FN_MC!K97)</f>
        <v>164.1</v>
      </c>
      <c r="O96" s="183">
        <f>IF(FN_MC!L97="","*",FN_MC!L97)</f>
        <v>167.5</v>
      </c>
      <c r="P96" s="107">
        <f>IF(FN_MC!O97="","*",FN_MC!O97)</f>
        <v>0.39583333333333331</v>
      </c>
      <c r="Q96" s="107">
        <f>IF(FN_MC!P97="","*",FN_MC!P97)</f>
        <v>8.3333333333333329E-2</v>
      </c>
      <c r="R96" s="96" t="str">
        <f>IF(FN_MC!Q97="","*",CONCATENATE(FN_MC!Q97," ",FN_MC!R97))</f>
        <v>600 M</v>
      </c>
      <c r="S96" s="96" t="str">
        <f>IF(FN_MC!V97="","*",FN_MC!V97)</f>
        <v>Augusto/ Efraim</v>
      </c>
      <c r="T96" s="96" t="str">
        <f>IF(FN_MC!W97="","*",FN_MC!W97)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46087</v>
      </c>
      <c r="G97" s="96" t="str">
        <f>IF(FN_MC!D98="","*",FN_MC!D98)</f>
        <v>E46</v>
      </c>
      <c r="H97" s="96" t="str">
        <f>IF(FN_MC!F98="","*",FN_MC!F98)</f>
        <v>TRILHEIRO - DESCARGA</v>
      </c>
      <c r="I97" s="96" t="str">
        <f>IF(FN_MC!H98="","*",FN_MC!H98)</f>
        <v>TIN</v>
      </c>
      <c r="J97" s="96" t="str">
        <f>IF(FN_MC!I98="","*",FN_MC!I98)</f>
        <v>TIN</v>
      </c>
      <c r="K97" s="96" t="str">
        <f>IF(FN_MC!M98="","*",FN_MC!M98)</f>
        <v>TIN</v>
      </c>
      <c r="L97" s="196" t="str">
        <f>IF(FN_MC!N98="","*",FN_MC!N98)</f>
        <v>TINPAT2</v>
      </c>
      <c r="M97" s="97">
        <f>IF(FN_MC!J98="","*",FN_MC!J98)</f>
        <v>74</v>
      </c>
      <c r="N97" s="183">
        <f>IF(FN_MC!K98="","*",FN_MC!K98)</f>
        <v>109</v>
      </c>
      <c r="O97" s="183">
        <f>IF(FN_MC!L98="","*",FN_MC!L98)</f>
        <v>110.137</v>
      </c>
      <c r="P97" s="107">
        <f>IF(FN_MC!O98="","*",FN_MC!O98)</f>
        <v>0.45833333333333331</v>
      </c>
      <c r="Q97" s="107">
        <f>IF(FN_MC!P98="","*",FN_MC!P98)</f>
        <v>0.125</v>
      </c>
      <c r="R97" s="96" t="str">
        <f>IF(FN_MC!Q98="","*",CONCATENATE(FN_MC!Q98," ",FN_MC!R98))</f>
        <v>936 M</v>
      </c>
      <c r="S97" s="96" t="str">
        <f>IF(FN_MC!V98="","*",FN_MC!V98)</f>
        <v>Herbert</v>
      </c>
      <c r="T97" s="96" t="str">
        <f>IF(FN_MC!W98="","*",FN_MC!W98)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IF(FN_MC!Y99="","*",FN_MC!Y99)</f>
        <v>OPORTUNIDADE</v>
      </c>
      <c r="B98" s="95" t="str">
        <f>IF(FN_MC!X99="","*",FN_MC!X99)</f>
        <v>Oportunidade</v>
      </c>
      <c r="C98" s="95" t="str">
        <f>IF(FN_MC!Z99="","*",FN_MC!Z99)</f>
        <v>*</v>
      </c>
      <c r="D98" s="96" t="str">
        <f>IF(FN_MC!S99="","*",FN_MC!S99)</f>
        <v>FERRONORTE</v>
      </c>
      <c r="E98" s="96" t="str">
        <f>IF(FN_MC!T99="","*",FN_MC!T99)</f>
        <v>TMI-TCS</v>
      </c>
      <c r="F98" s="96">
        <f>IF(FN_MC!B99="","*",FN_MC!B99)</f>
        <v>46087</v>
      </c>
      <c r="G98" s="96" t="str">
        <f>IF(FN_MC!D99="","*",FN_MC!D99)</f>
        <v>V80</v>
      </c>
      <c r="H98" s="96" t="str">
        <f>IF(FN_MC!F99="","*",FN_MC!F99)</f>
        <v>INSPEÇÃO RIV</v>
      </c>
      <c r="I98" s="96" t="str">
        <f>IF(FN_MC!H99="","*",FN_MC!H99)</f>
        <v>TAP</v>
      </c>
      <c r="J98" s="96" t="str">
        <f>IF(FN_MC!I99="","*",FN_MC!I99)</f>
        <v>TVI</v>
      </c>
      <c r="K98" s="96" t="str">
        <f>IF(FN_MC!M99="","*",FN_MC!M99)</f>
        <v>TAP-TLG</v>
      </c>
      <c r="L98" s="196" t="str">
        <f>IF(FN_MC!N99="","*",FN_MC!N99)</f>
        <v>TAPK35</v>
      </c>
      <c r="M98" s="97">
        <f>IF(FN_MC!J99="","*",FN_MC!J99)</f>
        <v>74</v>
      </c>
      <c r="N98" s="183">
        <f>IF(FN_MC!K99="","*",FN_MC!K99)</f>
        <v>31.5</v>
      </c>
      <c r="O98" s="183">
        <f>IF(FN_MC!L99="","*",FN_MC!L99)</f>
        <v>226.29599999999999</v>
      </c>
      <c r="P98" s="107">
        <f>IF(FN_MC!O99="","*",FN_MC!O99)</f>
        <v>0.45833333333333331</v>
      </c>
      <c r="Q98" s="107">
        <f>IF(FN_MC!P99="","*",FN_MC!P99)</f>
        <v>4.1666666666666664E-2</v>
      </c>
      <c r="R98" s="96" t="str">
        <f>IF(FN_MC!Q99="","*",CONCATENATE(FN_MC!Q99," ",FN_MC!R99))</f>
        <v>1 BINÁRIO</v>
      </c>
      <c r="S98" s="96" t="str">
        <f>IF(FN_MC!V99="","*",FN_MC!V99)</f>
        <v>FErnanda</v>
      </c>
      <c r="T98" s="96" t="str">
        <f>IF(FN_MC!W99="","*",FN_MC!W99)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*</v>
      </c>
      <c r="C99" s="95" t="str">
        <f>IF(FN_MC!Z100="","*",FN_MC!Z100)</f>
        <v>*</v>
      </c>
      <c r="D99" s="96" t="str">
        <f>IF(FN_MC!S100="","*",FN_MC!S100)</f>
        <v>-</v>
      </c>
      <c r="E99" s="96" t="str">
        <f>IF(FN_MC!T100="","*",FN_MC!T100)</f>
        <v>-</v>
      </c>
      <c r="F99" s="96" t="str">
        <f>IF(FN_MC!B100="","*",FN_MC!B100)</f>
        <v>*</v>
      </c>
      <c r="G99" s="96" t="str">
        <f>IF(FN_MC!D100="","*",FN_MC!D100)</f>
        <v>*</v>
      </c>
      <c r="H99" s="96" t="str">
        <f>IF(FN_MC!F100="","*",FN_MC!F100)</f>
        <v>*</v>
      </c>
      <c r="I99" s="96" t="str">
        <f>IF(FN_MC!H100="","*",FN_MC!H100)</f>
        <v>*</v>
      </c>
      <c r="J99" s="96" t="str">
        <f>IF(FN_MC!I100="","*",FN_MC!I100)</f>
        <v>*</v>
      </c>
      <c r="K99" s="96" t="str">
        <f>IF(FN_MC!M100="","*",FN_MC!M100)</f>
        <v>-</v>
      </c>
      <c r="L99" s="196" t="str">
        <f>IF(FN_MC!N100="","*",FN_MC!N100)</f>
        <v>-</v>
      </c>
      <c r="M99" s="97" t="str">
        <f>IF(FN_MC!J100="","*",FN_MC!J100)</f>
        <v>*</v>
      </c>
      <c r="N99" s="183" t="str">
        <f>IF(FN_MC!K100="","*",FN_MC!K100)</f>
        <v>*</v>
      </c>
      <c r="O99" s="183" t="str">
        <f>IF(FN_MC!L100="","*",FN_MC!L100)</f>
        <v>-</v>
      </c>
      <c r="P99" s="107" t="str">
        <f>IF(FN_MC!O100="","*",FN_MC!O100)</f>
        <v>*</v>
      </c>
      <c r="Q99" s="107" t="str">
        <f>IF(FN_MC!P100="","*",FN_MC!P100)</f>
        <v>*</v>
      </c>
      <c r="R99" s="96" t="str">
        <f>IF(FN_MC!Q100="","*",CONCATENATE(FN_MC!Q100," ",FN_MC!R100))</f>
        <v>*</v>
      </c>
      <c r="S99" s="96" t="str">
        <f>IF(FN_MC!V100="","*",FN_MC!V100)</f>
        <v>*</v>
      </c>
      <c r="T99" s="96" t="str">
        <f>IF(FN_MC!W100="","*",FN_MC!W100)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*</v>
      </c>
      <c r="B100" s="95" t="str">
        <f>IF(FN_MC!X101="","*",FN_MC!X101)</f>
        <v>*</v>
      </c>
      <c r="C100" s="95" t="str">
        <f>IF(FN_MC!Z101="","*",FN_MC!Z101)</f>
        <v>*</v>
      </c>
      <c r="D100" s="96" t="str">
        <f>IF(FN_MC!S101="","*",FN_MC!S101)</f>
        <v>-</v>
      </c>
      <c r="E100" s="96" t="str">
        <f>IF(FN_MC!T101="","*",FN_MC!T101)</f>
        <v>-</v>
      </c>
      <c r="F100" s="96" t="str">
        <f>IF(FN_MC!B101="","*",FN_MC!B101)</f>
        <v>*</v>
      </c>
      <c r="G100" s="96" t="str">
        <f>IF(FN_MC!D101="","*",FN_MC!D101)</f>
        <v>*</v>
      </c>
      <c r="H100" s="96" t="str">
        <f>IF(FN_MC!F101="","*",FN_MC!F101)</f>
        <v>*</v>
      </c>
      <c r="I100" s="96" t="str">
        <f>IF(FN_MC!H101="","*",FN_MC!H101)</f>
        <v>*</v>
      </c>
      <c r="J100" s="96" t="str">
        <f>IF(FN_MC!I101="","*",FN_MC!I101)</f>
        <v>*</v>
      </c>
      <c r="K100" s="96" t="str">
        <f>IF(FN_MC!M101="","*",FN_MC!M101)</f>
        <v>-</v>
      </c>
      <c r="L100" s="196" t="str">
        <f>IF(FN_MC!N101="","*",FN_MC!N101)</f>
        <v>-</v>
      </c>
      <c r="M100" s="97" t="str">
        <f>IF(FN_MC!J101="","*",FN_MC!J101)</f>
        <v>*</v>
      </c>
      <c r="N100" s="183" t="str">
        <f>IF(FN_MC!K101="","*",FN_MC!K101)</f>
        <v>*</v>
      </c>
      <c r="O100" s="183" t="str">
        <f>IF(FN_MC!L101="","*",FN_MC!L101)</f>
        <v>-</v>
      </c>
      <c r="P100" s="107" t="str">
        <f>IF(FN_MC!O101="","*",FN_MC!O101)</f>
        <v>*</v>
      </c>
      <c r="Q100" s="107" t="str">
        <f>IF(FN_MC!P101="","*",FN_MC!P101)</f>
        <v>*</v>
      </c>
      <c r="R100" s="96" t="str">
        <f>IF(FN_MC!Q101="","*",CONCATENATE(FN_MC!Q101," ",FN_MC!R101))</f>
        <v>*</v>
      </c>
      <c r="S100" s="96" t="str">
        <f>IF(FN_MC!V101="","*",FN_MC!V101)</f>
        <v>*</v>
      </c>
      <c r="T100" s="96" t="str">
        <f>IF(FN_MC!W101="","*",FN_MC!W101)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MALHA CENTRAL</v>
      </c>
      <c r="E101" s="96" t="str">
        <f>IF(FN_MC!T102="","*",FN_MC!T102)</f>
        <v>RAMAL</v>
      </c>
      <c r="F101" s="96">
        <f>IF(FN_MC!B102="","*",FN_MC!B102)</f>
        <v>46087</v>
      </c>
      <c r="G101" s="96" t="str">
        <f>IF(FN_MC!D102="","*",FN_MC!D102)</f>
        <v>E18</v>
      </c>
      <c r="H101" s="96" t="str">
        <f>IF(FN_MC!F102="","*",FN_MC!F102)</f>
        <v>CAMINHÃO DE SOLDA</v>
      </c>
      <c r="I101" s="96" t="str">
        <f>IF(FN_MC!H102="","*",FN_MC!H102)</f>
        <v>ZIQZQY</v>
      </c>
      <c r="J101" s="96" t="str">
        <f>IF(FN_MC!I102="","*",FN_MC!I102)</f>
        <v>ZIQZQY</v>
      </c>
      <c r="K101" s="96" t="str">
        <f>IF(FN_MC!M102="","*",FN_MC!M102)</f>
        <v>ZIQ-ZQY</v>
      </c>
      <c r="L101" s="196" t="str">
        <f>IF(FN_MC!N102="","*",FN_MC!N102)</f>
        <v>ZIQZQY</v>
      </c>
      <c r="M101" s="97">
        <f>IF(FN_MC!J102="","*",FN_MC!J102)</f>
        <v>78</v>
      </c>
      <c r="N101" s="183">
        <f>IF(FN_MC!K102="","*",FN_MC!K102)</f>
        <v>177.376</v>
      </c>
      <c r="O101" s="183" t="str">
        <f>IF(FN_MC!L102="","*",FN_MC!L102)</f>
        <v>-</v>
      </c>
      <c r="P101" s="107">
        <f>IF(FN_MC!O102="","*",FN_MC!O102)</f>
        <v>0.35416666666666669</v>
      </c>
      <c r="Q101" s="107">
        <f>IF(FN_MC!P102="","*",FN_MC!P102)</f>
        <v>0.125</v>
      </c>
      <c r="R101" s="96" t="str">
        <f>IF(FN_MC!Q102="","*",CONCATENATE(FN_MC!Q102," ",FN_MC!R102))</f>
        <v>3 Nº DE SOLDA</v>
      </c>
      <c r="S101" s="96" t="str">
        <f>IF(FN_MC!V102="","*",FN_MC!V102)</f>
        <v>Paulo</v>
      </c>
      <c r="T101" s="96" t="str">
        <f>IF(FN_MC!W102="","*",FN_MC!W102)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*</v>
      </c>
      <c r="B102" s="95" t="str">
        <f>IF(FN_MC!X103="","*",FN_MC!X103)</f>
        <v>*</v>
      </c>
      <c r="C102" s="95" t="str">
        <f>IF(FN_MC!Z103="","*",FN_MC!Z103)</f>
        <v>*</v>
      </c>
      <c r="D102" s="96" t="str">
        <f>IF(FN_MC!S103="","*",FN_MC!S103)</f>
        <v>-</v>
      </c>
      <c r="E102" s="96" t="str">
        <f>IF(FN_MC!T103="","*",FN_MC!T103)</f>
        <v>-</v>
      </c>
      <c r="F102" s="96" t="str">
        <f>IF(FN_MC!B103="","*",FN_MC!B103)</f>
        <v>*</v>
      </c>
      <c r="G102" s="96" t="str">
        <f>IF(FN_MC!D103="","*",FN_MC!D103)</f>
        <v>*</v>
      </c>
      <c r="H102" s="96" t="str">
        <f>IF(FN_MC!F103="","*",FN_MC!F103)</f>
        <v>*</v>
      </c>
      <c r="I102" s="96" t="str">
        <f>IF(FN_MC!H103="","*",FN_MC!H103)</f>
        <v>*</v>
      </c>
      <c r="J102" s="96" t="str">
        <f>IF(FN_MC!I103="","*",FN_MC!I103)</f>
        <v>*</v>
      </c>
      <c r="K102" s="96" t="str">
        <f>IF(FN_MC!M103="","*",FN_MC!M103)</f>
        <v>-</v>
      </c>
      <c r="L102" s="196" t="str">
        <f>IF(FN_MC!N103="","*",FN_MC!N103)</f>
        <v>-</v>
      </c>
      <c r="M102" s="97" t="str">
        <f>IF(FN_MC!J103="","*",FN_MC!J103)</f>
        <v>*</v>
      </c>
      <c r="N102" s="183" t="str">
        <f>IF(FN_MC!K103="","*",FN_MC!K103)</f>
        <v>*</v>
      </c>
      <c r="O102" s="183" t="str">
        <f>IF(FN_MC!L103="","*",FN_MC!L103)</f>
        <v>-</v>
      </c>
      <c r="P102" s="107" t="str">
        <f>IF(FN_MC!O103="","*",FN_MC!O103)</f>
        <v>*</v>
      </c>
      <c r="Q102" s="107" t="str">
        <f>IF(FN_MC!P103="","*",FN_MC!P103)</f>
        <v>*</v>
      </c>
      <c r="R102" s="96" t="str">
        <f>IF(FN_MC!Q103="","*",CONCATENATE(FN_MC!Q103," ",FN_MC!R103))</f>
        <v>*</v>
      </c>
      <c r="S102" s="96" t="str">
        <f>IF(FN_MC!V103="","*",FN_MC!V103)</f>
        <v>*</v>
      </c>
      <c r="T102" s="96" t="str">
        <f>IF(FN_MC!W103="","*",FN_MC!W103)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*</v>
      </c>
      <c r="B103" s="95" t="str">
        <f>IF(FN_MC!X104="","*",FN_MC!X104)</f>
        <v>*</v>
      </c>
      <c r="C103" s="95" t="str">
        <f>IF(FN_MC!Z104="","*",FN_MC!Z104)</f>
        <v>*</v>
      </c>
      <c r="D103" s="96" t="str">
        <f>IF(FN_MC!S104="","*",FN_MC!S104)</f>
        <v>-</v>
      </c>
      <c r="E103" s="96" t="str">
        <f>IF(FN_MC!T104="","*",FN_MC!T104)</f>
        <v>-</v>
      </c>
      <c r="F103" s="96" t="str">
        <f>IF(FN_MC!B104="","*",FN_MC!B104)</f>
        <v>*</v>
      </c>
      <c r="G103" s="96" t="str">
        <f>IF(FN_MC!D104="","*",FN_MC!D104)</f>
        <v>*</v>
      </c>
      <c r="H103" s="96" t="str">
        <f>IF(FN_MC!F104="","*",FN_MC!F104)</f>
        <v>*</v>
      </c>
      <c r="I103" s="96" t="str">
        <f>IF(FN_MC!H104="","*",FN_MC!H104)</f>
        <v>*</v>
      </c>
      <c r="J103" s="96" t="str">
        <f>IF(FN_MC!I104="","*",FN_MC!I104)</f>
        <v>*</v>
      </c>
      <c r="K103" s="96" t="str">
        <f>IF(FN_MC!M104="","*",FN_MC!M104)</f>
        <v>-</v>
      </c>
      <c r="L103" s="196" t="str">
        <f>IF(FN_MC!N104="","*",FN_MC!N104)</f>
        <v>-</v>
      </c>
      <c r="M103" s="97" t="str">
        <f>IF(FN_MC!J104="","*",FN_MC!J104)</f>
        <v>*</v>
      </c>
      <c r="N103" s="183" t="str">
        <f>IF(FN_MC!K104="","*",FN_MC!K104)</f>
        <v>*</v>
      </c>
      <c r="O103" s="183" t="str">
        <f>IF(FN_MC!L104="","*",FN_MC!L104)</f>
        <v>-</v>
      </c>
      <c r="P103" s="107" t="str">
        <f>IF(FN_MC!O104="","*",FN_MC!O104)</f>
        <v>*</v>
      </c>
      <c r="Q103" s="107" t="str">
        <f>IF(FN_MC!P104="","*",FN_MC!P104)</f>
        <v>*</v>
      </c>
      <c r="R103" s="96" t="str">
        <f>IF(FN_MC!Q104="","*",CONCATENATE(FN_MC!Q104," ",FN_MC!R104))</f>
        <v>*</v>
      </c>
      <c r="S103" s="96" t="str">
        <f>IF(FN_MC!V104="","*",FN_MC!V104)</f>
        <v>*</v>
      </c>
      <c r="T103" s="96" t="str">
        <f>IF(FN_MC!W104="","*",FN_MC!W104)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*</v>
      </c>
      <c r="B104" s="95" t="str">
        <f>IF(FN_MC!X105="","*",FN_MC!X105)</f>
        <v>*</v>
      </c>
      <c r="C104" s="95" t="str">
        <f>IF(FN_MC!Z105="","*",FN_MC!Z105)</f>
        <v>*</v>
      </c>
      <c r="D104" s="96" t="str">
        <f>IF(FN_MC!S105="","*",FN_MC!S105)</f>
        <v>-</v>
      </c>
      <c r="E104" s="96" t="str">
        <f>IF(FN_MC!T105="","*",FN_MC!T105)</f>
        <v>-</v>
      </c>
      <c r="F104" s="96" t="str">
        <f>IF(FN_MC!B105="","*",FN_MC!B105)</f>
        <v>*</v>
      </c>
      <c r="G104" s="96" t="str">
        <f>IF(FN_MC!D105="","*",FN_MC!D105)</f>
        <v>*</v>
      </c>
      <c r="H104" s="96" t="str">
        <f>IF(FN_MC!F105="","*",FN_MC!F105)</f>
        <v>*</v>
      </c>
      <c r="I104" s="96" t="str">
        <f>IF(FN_MC!H105="","*",FN_MC!H105)</f>
        <v>*</v>
      </c>
      <c r="J104" s="96" t="str">
        <f>IF(FN_MC!I105="","*",FN_MC!I105)</f>
        <v>*</v>
      </c>
      <c r="K104" s="96" t="str">
        <f>IF(FN_MC!M105="","*",FN_MC!M105)</f>
        <v>-</v>
      </c>
      <c r="L104" s="196" t="str">
        <f>IF(FN_MC!N105="","*",FN_MC!N105)</f>
        <v>-</v>
      </c>
      <c r="M104" s="97" t="str">
        <f>IF(FN_MC!J105="","*",FN_MC!J105)</f>
        <v>*</v>
      </c>
      <c r="N104" s="183" t="str">
        <f>IF(FN_MC!K105="","*",FN_MC!K105)</f>
        <v>*</v>
      </c>
      <c r="O104" s="183" t="str">
        <f>IF(FN_MC!L105="","*",FN_MC!L105)</f>
        <v>-</v>
      </c>
      <c r="P104" s="107" t="str">
        <f>IF(FN_MC!O105="","*",FN_MC!O105)</f>
        <v>*</v>
      </c>
      <c r="Q104" s="107" t="str">
        <f>IF(FN_MC!P105="","*",FN_MC!P105)</f>
        <v>*</v>
      </c>
      <c r="R104" s="96" t="str">
        <f>IF(FN_MC!Q105="","*",CONCATENATE(FN_MC!Q105," ",FN_MC!R105))</f>
        <v>*</v>
      </c>
      <c r="S104" s="96" t="str">
        <f>IF(FN_MC!V105="","*",FN_MC!V105)</f>
        <v>*</v>
      </c>
      <c r="T104" s="96" t="str">
        <f>IF(FN_MC!W105="","*",FN_MC!W105)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*</v>
      </c>
      <c r="B105" s="95" t="str">
        <f>IF(FN_MC!X106="","*",FN_MC!X106)</f>
        <v>*</v>
      </c>
      <c r="C105" s="95" t="str">
        <f>IF(FN_MC!Z106="","*",FN_MC!Z106)</f>
        <v>*</v>
      </c>
      <c r="D105" s="96" t="str">
        <f>IF(FN_MC!S106="","*",FN_MC!S106)</f>
        <v>-</v>
      </c>
      <c r="E105" s="96" t="str">
        <f>IF(FN_MC!T106="","*",FN_MC!T106)</f>
        <v>-</v>
      </c>
      <c r="F105" s="96" t="str">
        <f>IF(FN_MC!B106="","*",FN_MC!B106)</f>
        <v>*</v>
      </c>
      <c r="G105" s="96" t="str">
        <f>IF(FN_MC!D106="","*",FN_MC!D106)</f>
        <v>*</v>
      </c>
      <c r="H105" s="96" t="str">
        <f>IF(FN_MC!F106="","*",FN_MC!F106)</f>
        <v>*</v>
      </c>
      <c r="I105" s="96" t="str">
        <f>IF(FN_MC!H106="","*",FN_MC!H106)</f>
        <v>*</v>
      </c>
      <c r="J105" s="96" t="str">
        <f>IF(FN_MC!I106="","*",FN_MC!I106)</f>
        <v>*</v>
      </c>
      <c r="K105" s="96" t="str">
        <f>IF(FN_MC!M106="","*",FN_MC!M106)</f>
        <v>-</v>
      </c>
      <c r="L105" s="196" t="str">
        <f>IF(FN_MC!N106="","*",FN_MC!N106)</f>
        <v>-</v>
      </c>
      <c r="M105" s="97" t="str">
        <f>IF(FN_MC!J106="","*",FN_MC!J106)</f>
        <v>*</v>
      </c>
      <c r="N105" s="183" t="str">
        <f>IF(FN_MC!K106="","*",FN_MC!K106)</f>
        <v>*</v>
      </c>
      <c r="O105" s="183" t="str">
        <f>IF(FN_MC!L106="","*",FN_MC!L106)</f>
        <v>-</v>
      </c>
      <c r="P105" s="107" t="str">
        <f>IF(FN_MC!O106="","*",FN_MC!O106)</f>
        <v>*</v>
      </c>
      <c r="Q105" s="107" t="str">
        <f>IF(FN_MC!P106="","*",FN_MC!P106)</f>
        <v>*</v>
      </c>
      <c r="R105" s="96" t="str">
        <f>IF(FN_MC!Q106="","*",CONCATENATE(FN_MC!Q106," ",FN_MC!R106))</f>
        <v>*</v>
      </c>
      <c r="S105" s="96" t="str">
        <f>IF(FN_MC!V106="","*",FN_MC!V106)</f>
        <v>*</v>
      </c>
      <c r="T105" s="96" t="str">
        <f>IF(FN_MC!W106="","*",FN_MC!W106)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*</v>
      </c>
      <c r="B106" s="95" t="str">
        <f>IF(FN_MC!X107="","*",FN_MC!X107)</f>
        <v>Oportunidade</v>
      </c>
      <c r="C106" s="95" t="str">
        <f>IF(FN_MC!Z107="","*",FN_MC!Z107)</f>
        <v>*</v>
      </c>
      <c r="D106" s="96" t="str">
        <f>IF(FN_MC!S107="","*",FN_MC!S107)</f>
        <v>FERRONORTE</v>
      </c>
      <c r="E106" s="96" t="str">
        <f>IF(FN_MC!T107="","*",FN_MC!T107)</f>
        <v>TGR-TRO</v>
      </c>
      <c r="F106" s="96">
        <f>IF(FN_MC!B107="","*",FN_MC!B107)</f>
        <v>46088</v>
      </c>
      <c r="G106" s="96" t="str">
        <f>IF(FN_MC!D107="","*",FN_MC!D107)</f>
        <v>V86</v>
      </c>
      <c r="H106" s="96" t="str">
        <f>IF(FN_MC!F107="","*",FN_MC!F107)</f>
        <v>MECANIZAÇÃO - SOCADORA</v>
      </c>
      <c r="I106" s="96" t="str">
        <f>IF(FN_MC!H107="","*",FN_MC!H107)</f>
        <v>TIQ2</v>
      </c>
      <c r="J106" s="96" t="str">
        <f>IF(FN_MC!I107="","*",FN_MC!I107)</f>
        <v>TIQ2</v>
      </c>
      <c r="K106" s="96" t="str">
        <f>IF(FN_MC!M107="","*",FN_MC!M107)</f>
        <v>TBS-TAL</v>
      </c>
      <c r="L106" s="196" t="str">
        <f>IF(FN_MC!N107="","*",FN_MC!N107)</f>
        <v>TBS671</v>
      </c>
      <c r="M106" s="97">
        <f>IF(FN_MC!J107="","*",FN_MC!J107)</f>
        <v>98</v>
      </c>
      <c r="N106" s="183">
        <f>IF(FN_MC!K107="","*",FN_MC!K107)</f>
        <v>664</v>
      </c>
      <c r="O106" s="183">
        <f>IF(FN_MC!L107="","*",FN_MC!L107)</f>
        <v>667</v>
      </c>
      <c r="P106" s="107">
        <f>IF(FN_MC!O107="","*",FN_MC!O107)</f>
        <v>0.27777777777777779</v>
      </c>
      <c r="Q106" s="107">
        <f>IF(FN_MC!P107="","*",FN_MC!P107)</f>
        <v>0.125</v>
      </c>
      <c r="R106" s="96" t="str">
        <f>IF(FN_MC!Q107="","*",CONCATENATE(FN_MC!Q107," ",FN_MC!R107))</f>
        <v>1680 M</v>
      </c>
      <c r="S106" s="96" t="str">
        <f>IF(FN_MC!V107="","*",FN_MC!V107)</f>
        <v>Camila</v>
      </c>
      <c r="T106" s="96" t="str">
        <f>IF(FN_MC!W107="","*",FN_MC!W107)</f>
        <v>socaria mecanizada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*</v>
      </c>
      <c r="B107" s="95" t="str">
        <f>IF(FN_MC!X108="","*",FN_MC!X108)</f>
        <v>*</v>
      </c>
      <c r="C107" s="95" t="str">
        <f>IF(FN_MC!Z108="","*",FN_MC!Z108)</f>
        <v>*</v>
      </c>
      <c r="D107" s="96" t="str">
        <f>IF(FN_MC!S108="","*",FN_MC!S108)</f>
        <v>-</v>
      </c>
      <c r="E107" s="96" t="str">
        <f>IF(FN_MC!T108="","*",FN_MC!T108)</f>
        <v>-</v>
      </c>
      <c r="F107" s="96" t="str">
        <f>IF(FN_MC!B108="","*",FN_MC!B108)</f>
        <v>*</v>
      </c>
      <c r="G107" s="96" t="str">
        <f>IF(FN_MC!D108="","*",FN_MC!D108)</f>
        <v>*</v>
      </c>
      <c r="H107" s="96" t="str">
        <f>IF(FN_MC!F108="","*",FN_MC!F108)</f>
        <v>*</v>
      </c>
      <c r="I107" s="96" t="str">
        <f>IF(FN_MC!H108="","*",FN_MC!H108)</f>
        <v>*</v>
      </c>
      <c r="J107" s="96" t="str">
        <f>IF(FN_MC!I108="","*",FN_MC!I108)</f>
        <v>*</v>
      </c>
      <c r="K107" s="96" t="str">
        <f>IF(FN_MC!M108="","*",FN_MC!M108)</f>
        <v>-</v>
      </c>
      <c r="L107" s="196" t="str">
        <f>IF(FN_MC!N108="","*",FN_MC!N108)</f>
        <v>-</v>
      </c>
      <c r="M107" s="97" t="str">
        <f>IF(FN_MC!J108="","*",FN_MC!J108)</f>
        <v>*</v>
      </c>
      <c r="N107" s="183" t="str">
        <f>IF(FN_MC!K108="","*",FN_MC!K108)</f>
        <v>*</v>
      </c>
      <c r="O107" s="183" t="str">
        <f>IF(FN_MC!L108="","*",FN_MC!L108)</f>
        <v>-</v>
      </c>
      <c r="P107" s="107" t="str">
        <f>IF(FN_MC!O108="","*",FN_MC!O108)</f>
        <v>*</v>
      </c>
      <c r="Q107" s="107" t="str">
        <f>IF(FN_MC!P108="","*",FN_MC!P108)</f>
        <v>*</v>
      </c>
      <c r="R107" s="96" t="str">
        <f>IF(FN_MC!Q108="","*",CONCATENATE(FN_MC!Q108," ",FN_MC!R108))</f>
        <v>*</v>
      </c>
      <c r="S107" s="96" t="str">
        <f>IF(FN_MC!V108="","*",FN_MC!V108)</f>
        <v>*</v>
      </c>
      <c r="T107" s="96" t="str">
        <f>IF(FN_MC!W108="","*",FN_MC!W108)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*</v>
      </c>
      <c r="B108" s="95" t="str">
        <f>IF(FN_MC!X109="","*",FN_MC!X109)</f>
        <v>Oportunidade</v>
      </c>
      <c r="C108" s="95" t="str">
        <f>IF(FN_MC!Z109="","*",FN_MC!Z109)</f>
        <v>*</v>
      </c>
      <c r="D108" s="96" t="str">
        <f>IF(FN_MC!S109="","*",FN_MC!S109)</f>
        <v>FERRONORTE</v>
      </c>
      <c r="E108" s="96" t="str">
        <f>IF(FN_MC!T109="","*",FN_MC!T109)</f>
        <v>TGR-TRO</v>
      </c>
      <c r="F108" s="96">
        <f>IF(FN_MC!B109="","*",FN_MC!B109)</f>
        <v>46088</v>
      </c>
      <c r="G108" s="96" t="str">
        <f>IF(FN_MC!D109="","*",FN_MC!D109)</f>
        <v>V77</v>
      </c>
      <c r="H108" s="96" t="str">
        <f>IF(FN_MC!F109="","*",FN_MC!F109)</f>
        <v>DETECÇÃO - RONDA 7 DIAS</v>
      </c>
      <c r="I108" s="96" t="str">
        <f>IF(FN_MC!H109="","*",FN_MC!H109)</f>
        <v>TIQ</v>
      </c>
      <c r="J108" s="96" t="str">
        <f>IF(FN_MC!I109="","*",FN_MC!I109)</f>
        <v>TGR2</v>
      </c>
      <c r="K108" s="96" t="str">
        <f>IF(FN_MC!M109="","*",FN_MC!M109)</f>
        <v>TIQ</v>
      </c>
      <c r="L108" s="196" t="str">
        <f>IF(FN_MC!N109="","*",FN_MC!N109)</f>
        <v>TIQ1</v>
      </c>
      <c r="M108" s="97">
        <f>IF(FN_MC!J109="","*",FN_MC!J109)</f>
        <v>98</v>
      </c>
      <c r="N108" s="183">
        <f>IF(FN_MC!K109="","*",FN_MC!K109)</f>
        <v>616</v>
      </c>
      <c r="O108" s="183" t="str">
        <f>IF(FN_MC!L109="","*",FN_MC!L109)</f>
        <v>-</v>
      </c>
      <c r="P108" s="107">
        <f>IF(FN_MC!O109="","*",FN_MC!O109)</f>
        <v>0.29166666666666669</v>
      </c>
      <c r="Q108" s="107">
        <f>IF(FN_MC!P109="","*",FN_MC!P109)</f>
        <v>4.1666666666666664E-2</v>
      </c>
      <c r="R108" s="96" t="str">
        <f>IF(FN_MC!Q109="","*",CONCATENATE(FN_MC!Q109," ",FN_MC!R109))</f>
        <v>1 KM</v>
      </c>
      <c r="S108" s="96" t="str">
        <f>IF(FN_MC!V109="","*",FN_MC!V109)</f>
        <v>Camila</v>
      </c>
      <c r="T108" s="96" t="str">
        <f>IF(FN_MC!W109="","*",FN_MC!W109)</f>
        <v>Inspeção - caminhão de linha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Oportunidade</v>
      </c>
      <c r="C111" s="95" t="str">
        <f>IF(FN_MC!Z112="","*",FN_MC!Z112)</f>
        <v>*</v>
      </c>
      <c r="D111" s="96" t="str">
        <f>IF(FN_MC!S112="","*",FN_MC!S112)</f>
        <v>FERRONORTE</v>
      </c>
      <c r="E111" s="96" t="str">
        <f>IF(FN_MC!T112="","*",FN_MC!T112)</f>
        <v>TCS-TGR</v>
      </c>
      <c r="F111" s="96">
        <f>IF(FN_MC!B112="","*",FN_MC!B112)</f>
        <v>46088</v>
      </c>
      <c r="G111" s="96" t="str">
        <f>IF(FN_MC!D112="","*",FN_MC!D112)</f>
        <v>ELSON (TF-526)</v>
      </c>
      <c r="H111" s="96" t="str">
        <f>IF(FN_MC!F112="","*",FN_MC!F112)</f>
        <v>PDM - SOLDA</v>
      </c>
      <c r="I111" s="96" t="str">
        <f>IF(FN_MC!H112="","*",FN_MC!H112)</f>
        <v>TOM2</v>
      </c>
      <c r="J111" s="96" t="str">
        <f>IF(FN_MC!I112="","*",FN_MC!I112)</f>
        <v>-</v>
      </c>
      <c r="K111" s="96" t="str">
        <f>IF(FN_MC!M112="","*",FN_MC!M112)</f>
        <v>TOM</v>
      </c>
      <c r="L111" s="196" t="str">
        <f>IF(FN_MC!N112="","*",FN_MC!N112)</f>
        <v>TOM2</v>
      </c>
      <c r="M111" s="97">
        <f>IF(FN_MC!J112="","*",FN_MC!J112)</f>
        <v>74</v>
      </c>
      <c r="N111" s="183">
        <f>IF(FN_MC!K112="","*",FN_MC!K112)</f>
        <v>403.505</v>
      </c>
      <c r="O111" s="183" t="str">
        <f>IF(FN_MC!L112="","*",FN_MC!L112)</f>
        <v>-</v>
      </c>
      <c r="P111" s="107">
        <f>IF(FN_MC!O112="","*",FN_MC!O112)</f>
        <v>0.375</v>
      </c>
      <c r="Q111" s="107">
        <f>IF(FN_MC!P112="","*",FN_MC!P112)</f>
        <v>6.25E-2</v>
      </c>
      <c r="R111" s="96" t="str">
        <f>IF(FN_MC!Q112="","*",CONCATENATE(FN_MC!Q112," ",FN_MC!R112))</f>
        <v>1 Nº DE SOLDA</v>
      </c>
      <c r="S111" s="96" t="str">
        <f>IF(FN_MC!V112="","*",FN_MC!V112)</f>
        <v>Elson</v>
      </c>
      <c r="T111" s="96" t="str">
        <f>IF(FN_MC!W112="","*",FN_MC!W112)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2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Oportunidade</v>
      </c>
      <c r="C114" s="95" t="str">
        <f>IF(FN_MC!Z115="","*",FN_MC!Z115)</f>
        <v>*</v>
      </c>
      <c r="D114" s="96" t="str">
        <f>IF(FN_MC!S115="","*",FN_MC!S115)</f>
        <v>FERRONORTE</v>
      </c>
      <c r="E114" s="96" t="str">
        <f>IF(FN_MC!T115="","*",FN_MC!T115)</f>
        <v>TMI-TCS</v>
      </c>
      <c r="F114" s="96">
        <f>IF(FN_MC!B115="","*",FN_MC!B115)</f>
        <v>46088</v>
      </c>
      <c r="G114" s="96" t="str">
        <f>IF(FN_MC!D115="","*",FN_MC!D115)</f>
        <v>V48</v>
      </c>
      <c r="H114" s="96" t="str">
        <f>IF(FN_MC!F115="","*",FN_MC!F115)</f>
        <v>MODERNIZAÇÃO - SOCADORA</v>
      </c>
      <c r="I114" s="96" t="str">
        <f>IF(FN_MC!H115="","*",FN_MC!H115)</f>
        <v>TVI2</v>
      </c>
      <c r="J114" s="96" t="str">
        <f>IF(FN_MC!I115="","*",FN_MC!I115)</f>
        <v>TVI2</v>
      </c>
      <c r="K114" s="96" t="str">
        <f>IF(FN_MC!M115="","*",FN_MC!M115)</f>
        <v>TVI-TJA</v>
      </c>
      <c r="L114" s="196">
        <f>IF(FN_MC!N115="","*",FN_MC!N115)</f>
        <v>239251</v>
      </c>
      <c r="M114" s="97">
        <f>IF(FN_MC!J115="","*",FN_MC!J115)</f>
        <v>74</v>
      </c>
      <c r="N114" s="183">
        <f>IF(FN_MC!K115="","*",FN_MC!K115)</f>
        <v>242</v>
      </c>
      <c r="O114" s="183">
        <f>IF(FN_MC!L115="","*",FN_MC!L115)</f>
        <v>244</v>
      </c>
      <c r="P114" s="107">
        <f>IF(FN_MC!O115="","*",FN_MC!O115)</f>
        <v>0.375</v>
      </c>
      <c r="Q114" s="107">
        <f>IF(FN_MC!P115="","*",FN_MC!P115)</f>
        <v>8.3333333333333329E-2</v>
      </c>
      <c r="R114" s="96" t="str">
        <f>IF(FN_MC!Q115="","*",CONCATENATE(FN_MC!Q115," ",FN_MC!R115))</f>
        <v>750 M</v>
      </c>
      <c r="S114" s="96" t="str">
        <f>IF(FN_MC!V115="","*",FN_MC!V115)</f>
        <v>Augusto/ Efraim</v>
      </c>
      <c r="T114" s="96" t="str">
        <f>IF(FN_MC!W115="","*",FN_MC!W115)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1835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Oportunidade</v>
      </c>
      <c r="C116" s="95" t="str">
        <f>IF(FN_MC!Z117="","*",FN_MC!Z117)</f>
        <v>*</v>
      </c>
      <c r="D116" s="96" t="str">
        <f>IF(FN_MC!S117="","*",FN_MC!S117)</f>
        <v>FERRONORTE</v>
      </c>
      <c r="E116" s="96" t="str">
        <f>IF(FN_MC!T117="","*",FN_MC!T117)</f>
        <v>TMI-TCS</v>
      </c>
      <c r="F116" s="96">
        <f>IF(FN_MC!B117="","*",FN_MC!B117)</f>
        <v>46088</v>
      </c>
      <c r="G116" s="96" t="str">
        <f>IF(FN_MC!D117="","*",FN_MC!D117)</f>
        <v>V66</v>
      </c>
      <c r="H116" s="96" t="str">
        <f>IF(FN_MC!F117="","*",FN_MC!F117)</f>
        <v>MODERNIZAÇÃO - REGULAGEM</v>
      </c>
      <c r="I116" s="96" t="str">
        <f>IF(FN_MC!H117="","*",FN_MC!H117)</f>
        <v>TID</v>
      </c>
      <c r="J116" s="96" t="str">
        <f>IF(FN_MC!I117="","*",FN_MC!I117)</f>
        <v>TID</v>
      </c>
      <c r="K116" s="96" t="str">
        <f>IF(FN_MC!M117="","*",FN_MC!M117)</f>
        <v>TMO-TCE</v>
      </c>
      <c r="L116" s="196" t="str">
        <f>IF(FN_MC!N117="","*",FN_MC!N117)</f>
        <v>155TCE</v>
      </c>
      <c r="M116" s="97">
        <f>IF(FN_MC!J117="","*",FN_MC!J117)</f>
        <v>74</v>
      </c>
      <c r="N116" s="183">
        <f>IF(FN_MC!K117="","*",FN_MC!K117)</f>
        <v>164.1</v>
      </c>
      <c r="O116" s="183">
        <f>IF(FN_MC!L117="","*",FN_MC!L117)</f>
        <v>167.5</v>
      </c>
      <c r="P116" s="107">
        <f>IF(FN_MC!O117="","*",FN_MC!O117)</f>
        <v>0.39583333333333331</v>
      </c>
      <c r="Q116" s="107">
        <f>IF(FN_MC!P117="","*",FN_MC!P117)</f>
        <v>8.3333333333333329E-2</v>
      </c>
      <c r="R116" s="96" t="str">
        <f>IF(FN_MC!Q117="","*",CONCATENATE(FN_MC!Q117," ",FN_MC!R117))</f>
        <v>600 M</v>
      </c>
      <c r="S116" s="96" t="str">
        <f>IF(FN_MC!V117="","*",FN_MC!V117)</f>
        <v>Augusto/ Efraim</v>
      </c>
      <c r="T116" s="96" t="str">
        <f>IF(FN_MC!W117="","*",FN_MC!W117)</f>
        <v>Regulagem de brita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Oportunidade</v>
      </c>
      <c r="C117" s="95" t="str">
        <f>IF(FN_MC!Z118="","*",FN_MC!Z118)</f>
        <v>*</v>
      </c>
      <c r="D117" s="96" t="str">
        <f>IF(FN_MC!S118="","*",FN_MC!S118)</f>
        <v>FERRONORTE</v>
      </c>
      <c r="E117" s="96" t="str">
        <f>IF(FN_MC!T118="","*",FN_MC!T118)</f>
        <v>TMI-TCS</v>
      </c>
      <c r="F117" s="96">
        <f>IF(FN_MC!B118="","*",FN_MC!B118)</f>
        <v>46088</v>
      </c>
      <c r="G117" s="96" t="str">
        <f>IF(FN_MC!D118="","*",FN_MC!D118)</f>
        <v>V80</v>
      </c>
      <c r="H117" s="96" t="str">
        <f>IF(FN_MC!F118="","*",FN_MC!F118)</f>
        <v>INSPEÇÃO RIV</v>
      </c>
      <c r="I117" s="96" t="str">
        <f>IF(FN_MC!H118="","*",FN_MC!H118)</f>
        <v>K97TIN</v>
      </c>
      <c r="J117" s="96" t="str">
        <f>IF(FN_MC!I118="","*",FN_MC!I118)</f>
        <v>TCS2</v>
      </c>
      <c r="K117" s="96" t="str">
        <f>IF(FN_MC!M118="","*",FN_MC!M118)</f>
        <v>TIN-TCS</v>
      </c>
      <c r="L117" s="196" t="str">
        <f>IF(FN_MC!N118="","*",FN_MC!N118)</f>
        <v>K97TIN</v>
      </c>
      <c r="M117" s="97">
        <f>IF(FN_MC!J118="","*",FN_MC!J118)</f>
        <v>74</v>
      </c>
      <c r="N117" s="183">
        <f>IF(FN_MC!K118="","*",FN_MC!K118)</f>
        <v>107.7</v>
      </c>
      <c r="O117" s="183">
        <f>IF(FN_MC!L118="","*",FN_MC!L118)</f>
        <v>290</v>
      </c>
      <c r="P117" s="107">
        <f>IF(FN_MC!O118="","*",FN_MC!O118)</f>
        <v>0.45833333333333331</v>
      </c>
      <c r="Q117" s="107">
        <f>IF(FN_MC!P118="","*",FN_MC!P118)</f>
        <v>4.1666666666666664E-2</v>
      </c>
      <c r="R117" s="96" t="str">
        <f>IF(FN_MC!Q118="","*",CONCATENATE(FN_MC!Q118," ",FN_MC!R118))</f>
        <v>1 BINÁRIO</v>
      </c>
      <c r="S117" s="96" t="str">
        <f>IF(FN_MC!V118="","*",FN_MC!V118)</f>
        <v>Fernanda</v>
      </c>
      <c r="T117" s="96" t="str">
        <f>IF(FN_MC!W118="","*",FN_MC!W118)</f>
        <v>Inspeção RIV - vma 45 km/h - inspeção nos pátios a 30 km/h</v>
      </c>
      <c r="U117" s="98">
        <f ca="1">_xlfn.XLOOKUP(G117&amp;$U$2,BS_CONTROLE[CHAVE],BS_CONTROLE[Quantidade_11],"-")</f>
        <v>0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Oportunidade</v>
      </c>
      <c r="C118" s="95" t="str">
        <f>IF(FN_MC!Z119="","*",FN_MC!Z119)</f>
        <v>*</v>
      </c>
      <c r="D118" s="96" t="str">
        <f>IF(FN_MC!S119="","*",FN_MC!S119)</f>
        <v>FERRONORTE</v>
      </c>
      <c r="E118" s="96" t="str">
        <f>IF(FN_MC!T119="","*",FN_MC!T119)</f>
        <v>TMI-TCS</v>
      </c>
      <c r="F118" s="96">
        <f>IF(FN_MC!B119="","*",FN_MC!B119)</f>
        <v>46088</v>
      </c>
      <c r="G118" s="96" t="str">
        <f>IF(FN_MC!D119="","*",FN_MC!D119)</f>
        <v>E46</v>
      </c>
      <c r="H118" s="96" t="str">
        <f>IF(FN_MC!F119="","*",FN_MC!F119)</f>
        <v>TRILHEIRO - DESCARGA</v>
      </c>
      <c r="I118" s="96" t="str">
        <f>IF(FN_MC!H119="","*",FN_MC!H119)</f>
        <v>TIN2</v>
      </c>
      <c r="J118" s="96" t="str">
        <f>IF(FN_MC!I119="","*",FN_MC!I119)</f>
        <v>TIN2</v>
      </c>
      <c r="K118" s="96" t="str">
        <f>IF(FN_MC!M119="","*",FN_MC!M119)</f>
        <v>TSP-TIN</v>
      </c>
      <c r="L118" s="196" t="str">
        <f>IF(FN_MC!N119="","*",FN_MC!N119)</f>
        <v>TSPK97</v>
      </c>
      <c r="M118" s="97">
        <f>IF(FN_MC!J119="","*",FN_MC!J119)</f>
        <v>74</v>
      </c>
      <c r="N118" s="183">
        <f>IF(FN_MC!K119="","*",FN_MC!K119)</f>
        <v>93.760999999999996</v>
      </c>
      <c r="O118" s="183" t="str">
        <f>IF(FN_MC!L119="","*",FN_MC!L119)</f>
        <v>-</v>
      </c>
      <c r="P118" s="107">
        <f>IF(FN_MC!O119="","*",FN_MC!O119)</f>
        <v>0.41666666666666669</v>
      </c>
      <c r="Q118" s="107">
        <f>IF(FN_MC!P119="","*",FN_MC!P119)</f>
        <v>8.3333333333333329E-2</v>
      </c>
      <c r="R118" s="96" t="str">
        <f>IF(FN_MC!Q119="","*",CONCATENATE(FN_MC!Q119," ",FN_MC!R119))</f>
        <v>1248 M</v>
      </c>
      <c r="S118" s="96" t="str">
        <f>IF(FN_MC!V119="","*",FN_MC!V119)</f>
        <v>Herbert</v>
      </c>
      <c r="T118" s="96" t="str">
        <f>IF(FN_MC!W119="","*",FN_MC!W119)</f>
        <v>74/093761-094842cv  8 barras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Oportunidade</v>
      </c>
      <c r="C121" s="95" t="str">
        <f>IF(FN_MC!Z122="","*",FN_MC!Z122)</f>
        <v>*</v>
      </c>
      <c r="D121" s="96" t="str">
        <f>IF(FN_MC!S122="","*",FN_MC!S122)</f>
        <v>FERRONORTE</v>
      </c>
      <c r="E121" s="96" t="str">
        <f>IF(FN_MC!T122="","*",FN_MC!T122)</f>
        <v>TMI-TCS</v>
      </c>
      <c r="F121" s="96">
        <f>IF(FN_MC!B122="","*",FN_MC!B122)</f>
        <v>46088</v>
      </c>
      <c r="G121" s="96" t="str">
        <f>IF(FN_MC!D122="","*",FN_MC!D122)</f>
        <v>BRUNO (TF-525)</v>
      </c>
      <c r="H121" s="96" t="str">
        <f>IF(FN_MC!F122="","*",FN_MC!F122)</f>
        <v>PDM - SOLDA</v>
      </c>
      <c r="I121" s="96" t="str">
        <f>IF(FN_MC!H122="","*",FN_MC!H122)</f>
        <v>K97TIN</v>
      </c>
      <c r="J121" s="96" t="str">
        <f>IF(FN_MC!I122="","*",FN_MC!I122)</f>
        <v>-</v>
      </c>
      <c r="K121" s="96" t="str">
        <f>IF(FN_MC!M122="","*",FN_MC!M122)</f>
        <v>TSP-TIN</v>
      </c>
      <c r="L121" s="196" t="str">
        <f>IF(FN_MC!N122="","*",FN_MC!N122)</f>
        <v>K97TIN</v>
      </c>
      <c r="M121" s="97">
        <f>IF(FN_MC!J122="","*",FN_MC!J122)</f>
        <v>74</v>
      </c>
      <c r="N121" s="183">
        <f>IF(FN_MC!K122="","*",FN_MC!K122)</f>
        <v>97.04</v>
      </c>
      <c r="O121" s="183" t="str">
        <f>IF(FN_MC!L122="","*",FN_MC!L122)</f>
        <v>-</v>
      </c>
      <c r="P121" s="107">
        <f>IF(FN_MC!O122="","*",FN_MC!O122)</f>
        <v>0.33333333333333331</v>
      </c>
      <c r="Q121" s="107">
        <f>IF(FN_MC!P122="","*",FN_MC!P122)</f>
        <v>8.3333333333333329E-2</v>
      </c>
      <c r="R121" s="96" t="str">
        <f>IF(FN_MC!Q122="","*",CONCATENATE(FN_MC!Q122," ",FN_MC!R122))</f>
        <v>2 Nº DE SOLDA</v>
      </c>
      <c r="S121" s="96" t="str">
        <f>IF(FN_MC!V122="","*",FN_MC!V122)</f>
        <v>*</v>
      </c>
      <c r="T121" s="96" t="str">
        <f>IF(FN_MC!W122="","*",FN_MC!W122)</f>
        <v>*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Oportunidade</v>
      </c>
      <c r="C125" s="95" t="str">
        <f>IF(FN_MC!Z126="","*",FN_MC!Z126)</f>
        <v>*</v>
      </c>
      <c r="D125" s="96" t="str">
        <f>IF(FN_MC!S126="","*",FN_MC!S126)</f>
        <v>FERRONORTE</v>
      </c>
      <c r="E125" s="96" t="str">
        <f>IF(FN_MC!T126="","*",FN_MC!T126)</f>
        <v>TGR-TRO</v>
      </c>
      <c r="F125" s="96">
        <f>IF(FN_MC!B126="","*",FN_MC!B126)</f>
        <v>46089</v>
      </c>
      <c r="G125" s="96" t="str">
        <f>IF(FN_MC!D126="","*",FN_MC!D126)</f>
        <v>V86</v>
      </c>
      <c r="H125" s="96" t="str">
        <f>IF(FN_MC!F126="","*",FN_MC!F126)</f>
        <v>MECANIZAÇÃO - SOCADORA</v>
      </c>
      <c r="I125" s="96" t="str">
        <f>IF(FN_MC!H126="","*",FN_MC!H126)</f>
        <v>TIQ2</v>
      </c>
      <c r="J125" s="96" t="str">
        <f>IF(FN_MC!I126="","*",FN_MC!I126)</f>
        <v>TIQ2</v>
      </c>
      <c r="K125" s="96" t="str">
        <f>IF(FN_MC!M126="","*",FN_MC!M126)</f>
        <v>TBS-TAL</v>
      </c>
      <c r="L125" s="196" t="str">
        <f>IF(FN_MC!N126="","*",FN_MC!N126)</f>
        <v>TBS671</v>
      </c>
      <c r="M125" s="97">
        <f>IF(FN_MC!J126="","*",FN_MC!J126)</f>
        <v>98</v>
      </c>
      <c r="N125" s="183">
        <f>IF(FN_MC!K126="","*",FN_MC!K126)</f>
        <v>664</v>
      </c>
      <c r="O125" s="183">
        <f>IF(FN_MC!L126="","*",FN_MC!L126)</f>
        <v>667</v>
      </c>
      <c r="P125" s="107">
        <f>IF(FN_MC!O126="","*",FN_MC!O126)</f>
        <v>0.41666666666666669</v>
      </c>
      <c r="Q125" s="107">
        <f>IF(FN_MC!P126="","*",FN_MC!P126)</f>
        <v>8.3333333333333329E-2</v>
      </c>
      <c r="R125" s="96" t="str">
        <f>IF(FN_MC!Q126="","*",CONCATENATE(FN_MC!Q126," ",FN_MC!R126))</f>
        <v>1120 M</v>
      </c>
      <c r="S125" s="96" t="str">
        <f>IF(FN_MC!V126="","*",FN_MC!V126)</f>
        <v>Camila</v>
      </c>
      <c r="T125" s="96" t="str">
        <f>IF(FN_MC!W126="","*",FN_MC!W126)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*</v>
      </c>
      <c r="C126" s="95" t="str">
        <f>IF(FN_MC!Z127="","*",FN_MC!Z127)</f>
        <v>*</v>
      </c>
      <c r="D126" s="96" t="str">
        <f>IF(FN_MC!S127="","*",FN_MC!S127)</f>
        <v>-</v>
      </c>
      <c r="E126" s="96" t="str">
        <f>IF(FN_MC!T127="","*",FN_MC!T127)</f>
        <v>-</v>
      </c>
      <c r="F126" s="96" t="str">
        <f>IF(FN_MC!B127="","*",FN_MC!B127)</f>
        <v>*</v>
      </c>
      <c r="G126" s="96" t="str">
        <f>IF(FN_MC!D127="","*",FN_MC!D127)</f>
        <v>*</v>
      </c>
      <c r="H126" s="96" t="str">
        <f>IF(FN_MC!F127="","*",FN_MC!F127)</f>
        <v>*</v>
      </c>
      <c r="I126" s="96" t="str">
        <f>IF(FN_MC!H127="","*",FN_MC!H127)</f>
        <v>*</v>
      </c>
      <c r="J126" s="96" t="str">
        <f>IF(FN_MC!I127="","*",FN_MC!I127)</f>
        <v>*</v>
      </c>
      <c r="K126" s="96" t="str">
        <f>IF(FN_MC!M127="","*",FN_MC!M127)</f>
        <v>-</v>
      </c>
      <c r="L126" s="196" t="str">
        <f>IF(FN_MC!N127="","*",FN_MC!N127)</f>
        <v>-</v>
      </c>
      <c r="M126" s="97" t="str">
        <f>IF(FN_MC!J127="","*",FN_MC!J127)</f>
        <v>*</v>
      </c>
      <c r="N126" s="183" t="str">
        <f>IF(FN_MC!K127="","*",FN_MC!K127)</f>
        <v>*</v>
      </c>
      <c r="O126" s="183" t="str">
        <f>IF(FN_MC!L127="","*",FN_MC!L127)</f>
        <v>-</v>
      </c>
      <c r="P126" s="107" t="str">
        <f>IF(FN_MC!O127="","*",FN_MC!O127)</f>
        <v>*</v>
      </c>
      <c r="Q126" s="107" t="str">
        <f>IF(FN_MC!P127="","*",FN_MC!P127)</f>
        <v>*</v>
      </c>
      <c r="R126" s="96" t="str">
        <f>IF(FN_MC!Q127="","*",CONCATENATE(FN_MC!Q127," ",FN_MC!R127))</f>
        <v>*</v>
      </c>
      <c r="S126" s="96" t="str">
        <f>IF(FN_MC!V127="","*",FN_MC!V127)</f>
        <v>*</v>
      </c>
      <c r="T126" s="96" t="str">
        <f>IF(FN_MC!W127="","*",FN_MC!W127)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Oportunidade</v>
      </c>
      <c r="C127" s="95" t="str">
        <f>IF(FN_MC!Z128="","*",FN_MC!Z128)</f>
        <v>*</v>
      </c>
      <c r="D127" s="96" t="str">
        <f>IF(FN_MC!S128="","*",FN_MC!S128)</f>
        <v>FERRONORTE</v>
      </c>
      <c r="E127" s="96" t="str">
        <f>IF(FN_MC!T128="","*",FN_MC!T128)</f>
        <v>TMI-TCS</v>
      </c>
      <c r="F127" s="96">
        <f>IF(FN_MC!B128="","*",FN_MC!B128)</f>
        <v>46089</v>
      </c>
      <c r="G127" s="96" t="str">
        <f>IF(FN_MC!D128="","*",FN_MC!D128)</f>
        <v>V48</v>
      </c>
      <c r="H127" s="96" t="str">
        <f>IF(FN_MC!F128="","*",FN_MC!F128)</f>
        <v>MODERNIZAÇÃO - SOCADORA</v>
      </c>
      <c r="I127" s="96" t="str">
        <f>IF(FN_MC!H128="","*",FN_MC!H128)</f>
        <v>TVI2</v>
      </c>
      <c r="J127" s="96" t="str">
        <f>IF(FN_MC!I128="","*",FN_MC!I128)</f>
        <v>TVI2</v>
      </c>
      <c r="K127" s="96" t="str">
        <f>IF(FN_MC!M128="","*",FN_MC!M128)</f>
        <v>TVI-TJA</v>
      </c>
      <c r="L127" s="196">
        <f>IF(FN_MC!N128="","*",FN_MC!N128)</f>
        <v>239251</v>
      </c>
      <c r="M127" s="97">
        <f>IF(FN_MC!J128="","*",FN_MC!J128)</f>
        <v>74</v>
      </c>
      <c r="N127" s="183">
        <f>IF(FN_MC!K128="","*",FN_MC!K128)</f>
        <v>244</v>
      </c>
      <c r="O127" s="183">
        <f>IF(FN_MC!L128="","*",FN_MC!L128)</f>
        <v>246</v>
      </c>
      <c r="P127" s="107">
        <f>IF(FN_MC!O128="","*",FN_MC!O128)</f>
        <v>0.375</v>
      </c>
      <c r="Q127" s="107">
        <f>IF(FN_MC!P128="","*",FN_MC!P128)</f>
        <v>8.3333333333333329E-2</v>
      </c>
      <c r="R127" s="96" t="str">
        <f>IF(FN_MC!Q128="","*",CONCATENATE(FN_MC!Q128," ",FN_MC!R128))</f>
        <v>750 M</v>
      </c>
      <c r="S127" s="96" t="str">
        <f>IF(FN_MC!V128="","*",FN_MC!V128)</f>
        <v>Augusto/ Efraim</v>
      </c>
      <c r="T127" s="96" t="str">
        <f>IF(FN_MC!W128="","*",FN_MC!W128)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1835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*</v>
      </c>
      <c r="C128" s="95" t="str">
        <f>IF(FN_MC!Z129="","*",FN_MC!Z129)</f>
        <v>*</v>
      </c>
      <c r="D128" s="96" t="str">
        <f>IF(FN_MC!S129="","*",FN_MC!S129)</f>
        <v>-</v>
      </c>
      <c r="E128" s="96" t="str">
        <f>IF(FN_MC!T129="","*",FN_MC!T129)</f>
        <v>-</v>
      </c>
      <c r="F128" s="96" t="str">
        <f>IF(FN_MC!B129="","*",FN_MC!B129)</f>
        <v>*</v>
      </c>
      <c r="G128" s="96" t="str">
        <f>IF(FN_MC!D129="","*",FN_MC!D129)</f>
        <v>*</v>
      </c>
      <c r="H128" s="96" t="str">
        <f>IF(FN_MC!F129="","*",FN_MC!F129)</f>
        <v>*</v>
      </c>
      <c r="I128" s="96" t="str">
        <f>IF(FN_MC!H129="","*",FN_MC!H129)</f>
        <v>*</v>
      </c>
      <c r="J128" s="96" t="str">
        <f>IF(FN_MC!I129="","*",FN_MC!I129)</f>
        <v>*</v>
      </c>
      <c r="K128" s="96" t="str">
        <f>IF(FN_MC!M129="","*",FN_MC!M129)</f>
        <v>-</v>
      </c>
      <c r="L128" s="196" t="str">
        <f>IF(FN_MC!N129="","*",FN_MC!N129)</f>
        <v>-</v>
      </c>
      <c r="M128" s="97" t="str">
        <f>IF(FN_MC!J129="","*",FN_MC!J129)</f>
        <v>*</v>
      </c>
      <c r="N128" s="183" t="str">
        <f>IF(FN_MC!K129="","*",FN_MC!K129)</f>
        <v>*</v>
      </c>
      <c r="O128" s="183" t="str">
        <f>IF(FN_MC!L129="","*",FN_MC!L129)</f>
        <v>-</v>
      </c>
      <c r="P128" s="107" t="str">
        <f>IF(FN_MC!O129="","*",FN_MC!O129)</f>
        <v>*</v>
      </c>
      <c r="Q128" s="107" t="str">
        <f>IF(FN_MC!P129="","*",FN_MC!P129)</f>
        <v>*</v>
      </c>
      <c r="R128" s="96" t="str">
        <f>IF(FN_MC!Q129="","*",CONCATENATE(FN_MC!Q129," ",FN_MC!R129))</f>
        <v>*</v>
      </c>
      <c r="S128" s="96" t="str">
        <f>IF(FN_MC!V129="","*",FN_MC!V129)</f>
        <v>*</v>
      </c>
      <c r="T128" s="96" t="str">
        <f>IF(FN_MC!W129="","*",FN_MC!W129)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Oportunidade</v>
      </c>
      <c r="C129" s="95" t="str">
        <f>IF(FN_MC!Z130="","*",FN_MC!Z130)</f>
        <v>*</v>
      </c>
      <c r="D129" s="96" t="str">
        <f>IF(FN_MC!S130="","*",FN_MC!S130)</f>
        <v>FERRONORTE</v>
      </c>
      <c r="E129" s="96" t="str">
        <f>IF(FN_MC!T130="","*",FN_MC!T130)</f>
        <v>TCS-TGR</v>
      </c>
      <c r="F129" s="96">
        <f>IF(FN_MC!B130="","*",FN_MC!B130)</f>
        <v>46089</v>
      </c>
      <c r="G129" s="96" t="str">
        <f>IF(FN_MC!D130="","*",FN_MC!D130)</f>
        <v>V80</v>
      </c>
      <c r="H129" s="96" t="str">
        <f>IF(FN_MC!F130="","*",FN_MC!F130)</f>
        <v>INSPEÇÃO RIV</v>
      </c>
      <c r="I129" s="96" t="str">
        <f>IF(FN_MC!H130="","*",FN_MC!H130)</f>
        <v>TCS2</v>
      </c>
      <c r="J129" s="96" t="str">
        <f>IF(FN_MC!I130="","*",FN_MC!I130)</f>
        <v>TOM</v>
      </c>
      <c r="K129" s="96" t="str">
        <f>IF(FN_MC!M130="","*",FN_MC!M130)</f>
        <v>TCS-TOM</v>
      </c>
      <c r="L129" s="196" t="str">
        <f>IF(FN_MC!N130="","*",FN_MC!N130)</f>
        <v>TCSTOM</v>
      </c>
      <c r="M129" s="97">
        <f>IF(FN_MC!J130="","*",FN_MC!J130)</f>
        <v>74</v>
      </c>
      <c r="N129" s="183">
        <f>IF(FN_MC!K130="","*",FN_MC!K130)</f>
        <v>291</v>
      </c>
      <c r="O129" s="183">
        <f>IF(FN_MC!L130="","*",FN_MC!L130)</f>
        <v>404</v>
      </c>
      <c r="P129" s="107">
        <f>IF(FN_MC!O130="","*",FN_MC!O130)</f>
        <v>0.45833333333333331</v>
      </c>
      <c r="Q129" s="107">
        <f>IF(FN_MC!P130="","*",FN_MC!P130)</f>
        <v>4.1666666666666664E-2</v>
      </c>
      <c r="R129" s="96" t="str">
        <f>IF(FN_MC!Q130="","*",CONCATENATE(FN_MC!Q130," ",FN_MC!R130))</f>
        <v>1 BINÁRIO</v>
      </c>
      <c r="S129" s="96" t="str">
        <f>IF(FN_MC!V130="","*",FN_MC!V130)</f>
        <v>Fernanda</v>
      </c>
      <c r="T129" s="96" t="str">
        <f>IF(FN_MC!W130="","*",FN_MC!W130)</f>
        <v>Inspeção RIV - vma 45 km/h - inspeção nos pátios a 30 km/h</v>
      </c>
      <c r="U129" s="98">
        <f ca="1">_xlfn.XLOOKUP(G129&amp;$U$2,BS_CONTROLE[CHAVE],BS_CONTROLE[Quantidade_11],"-")</f>
        <v>0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-</v>
      </c>
      <c r="L130" s="196" t="str">
        <f>IF(FN_MC!N131="","*",FN_MC!N131)</f>
        <v>-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-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-</v>
      </c>
      <c r="E131" s="96" t="str">
        <f>IF(FN_MC!T132="","*",FN_MC!T132)</f>
        <v>-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-</v>
      </c>
      <c r="L131" s="196" t="str">
        <f>IF(FN_MC!N132="","*",FN_MC!N132)</f>
        <v>-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-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*</v>
      </c>
      <c r="C133" s="95" t="str">
        <f>IF(FN_MC!Z134="","*",FN_MC!Z134)</f>
        <v>*</v>
      </c>
      <c r="D133" s="96" t="str">
        <f>IF(FN_MC!S134="","*",FN_MC!S134)</f>
        <v>-</v>
      </c>
      <c r="E133" s="96" t="str">
        <f>IF(FN_MC!T134="","*",FN_MC!T134)</f>
        <v>-</v>
      </c>
      <c r="F133" s="96" t="str">
        <f>IF(FN_MC!B134="","*",FN_MC!B134)</f>
        <v>*</v>
      </c>
      <c r="G133" s="96" t="str">
        <f>IF(FN_MC!D134="","*",FN_MC!D134)</f>
        <v>*</v>
      </c>
      <c r="H133" s="96" t="str">
        <f>IF(FN_MC!F134="","*",FN_MC!F134)</f>
        <v>*</v>
      </c>
      <c r="I133" s="96" t="str">
        <f>IF(FN_MC!H134="","*",FN_MC!H134)</f>
        <v>*</v>
      </c>
      <c r="J133" s="96" t="str">
        <f>IF(FN_MC!I134="","*",FN_MC!I134)</f>
        <v>*</v>
      </c>
      <c r="K133" s="96" t="str">
        <f>IF(FN_MC!M134="","*",FN_MC!M134)</f>
        <v>-</v>
      </c>
      <c r="L133" s="196" t="str">
        <f>IF(FN_MC!N134="","*",FN_MC!N134)</f>
        <v>-</v>
      </c>
      <c r="M133" s="97" t="str">
        <f>IF(FN_MC!J134="","*",FN_MC!J134)</f>
        <v>*</v>
      </c>
      <c r="N133" s="183" t="str">
        <f>IF(FN_MC!K134="","*",FN_MC!K134)</f>
        <v>*</v>
      </c>
      <c r="O133" s="183" t="str">
        <f>IF(FN_MC!L134="","*",FN_MC!L134)</f>
        <v>-</v>
      </c>
      <c r="P133" s="107" t="str">
        <f>IF(FN_MC!O134="","*",FN_MC!O134)</f>
        <v>*</v>
      </c>
      <c r="Q133" s="107" t="str">
        <f>IF(FN_MC!P134="","*",FN_MC!P134)</f>
        <v>*</v>
      </c>
      <c r="R133" s="96" t="str">
        <f>IF(FN_MC!Q134="","*",CONCATENATE(FN_MC!Q134," ",FN_MC!R134))</f>
        <v>*</v>
      </c>
      <c r="S133" s="96" t="str">
        <f>IF(FN_MC!V134="","*",FN_MC!V134)</f>
        <v>*</v>
      </c>
      <c r="T133" s="96" t="str">
        <f>IF(FN_MC!W134="","*",FN_MC!W134)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*</v>
      </c>
      <c r="C140" s="95" t="str">
        <f>IF(FN_MC!Z141="","*",FN_MC!Z141)</f>
        <v>*</v>
      </c>
      <c r="D140" s="96" t="str">
        <f>IF(FN_MC!S141="","*",FN_MC!S141)</f>
        <v>-</v>
      </c>
      <c r="E140" s="96" t="str">
        <f>IF(FN_MC!T141="","*",FN_MC!T141)</f>
        <v>-</v>
      </c>
      <c r="F140" s="96" t="str">
        <f>IF(FN_MC!B141="","*",FN_MC!B141)</f>
        <v>*</v>
      </c>
      <c r="G140" s="96" t="str">
        <f>IF(FN_MC!D141="","*",FN_MC!D141)</f>
        <v>*</v>
      </c>
      <c r="H140" s="96" t="str">
        <f>IF(FN_MC!F141="","*",FN_MC!F141)</f>
        <v>*</v>
      </c>
      <c r="I140" s="96" t="str">
        <f>IF(FN_MC!H141="","*",FN_MC!H141)</f>
        <v>*</v>
      </c>
      <c r="J140" s="96" t="str">
        <f>IF(FN_MC!I141="","*",FN_MC!I141)</f>
        <v>*</v>
      </c>
      <c r="K140" s="96" t="str">
        <f>IF(FN_MC!M141="","*",FN_MC!M141)</f>
        <v>-</v>
      </c>
      <c r="L140" s="196" t="str">
        <f>IF(FN_MC!N141="","*",FN_MC!N141)</f>
        <v>-</v>
      </c>
      <c r="M140" s="97" t="str">
        <f>IF(FN_MC!J141="","*",FN_MC!J141)</f>
        <v>*</v>
      </c>
      <c r="N140" s="183" t="str">
        <f>IF(FN_MC!K141="","*",FN_MC!K141)</f>
        <v>*</v>
      </c>
      <c r="O140" s="183" t="str">
        <f>IF(FN_MC!L141="","*",FN_MC!L141)</f>
        <v>-</v>
      </c>
      <c r="P140" s="107" t="str">
        <f>IF(FN_MC!O141="","*",FN_MC!O141)</f>
        <v>*</v>
      </c>
      <c r="Q140" s="107" t="str">
        <f>IF(FN_MC!P141="","*",FN_MC!P141)</f>
        <v>*</v>
      </c>
      <c r="R140" s="96" t="str">
        <f>IF(FN_MC!Q141="","*",CONCATENATE(FN_MC!Q141," ",FN_MC!R141))</f>
        <v>*</v>
      </c>
      <c r="S140" s="96" t="str">
        <f>IF(FN_MC!V141="","*",FN_MC!V141)</f>
        <v>*</v>
      </c>
      <c r="T140" s="96" t="str">
        <f>IF(FN_MC!W141="","*",FN_MC!W141)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*</v>
      </c>
      <c r="C149" s="95" t="str">
        <f>IF(FN_MC!Z150="","*",FN_MC!Z150)</f>
        <v>*</v>
      </c>
      <c r="D149" s="96" t="str">
        <f>IF(FN_MC!S150="","*",FN_MC!S150)</f>
        <v>-</v>
      </c>
      <c r="E149" s="96" t="str">
        <f>IF(FN_MC!T150="","*",FN_MC!T150)</f>
        <v>-</v>
      </c>
      <c r="F149" s="96" t="str">
        <f>IF(FN_MC!B150="","*",FN_MC!B150)</f>
        <v>*</v>
      </c>
      <c r="G149" s="96" t="str">
        <f>IF(FN_MC!D150="","*",FN_MC!D150)</f>
        <v>*</v>
      </c>
      <c r="H149" s="96" t="str">
        <f>IF(FN_MC!F150="","*",FN_MC!F150)</f>
        <v>*</v>
      </c>
      <c r="I149" s="96" t="str">
        <f>IF(FN_MC!H150="","*",FN_MC!H150)</f>
        <v>*</v>
      </c>
      <c r="J149" s="96" t="str">
        <f>IF(FN_MC!I150="","*",FN_MC!I150)</f>
        <v>*</v>
      </c>
      <c r="K149" s="96" t="str">
        <f>IF(FN_MC!M150="","*",FN_MC!M150)</f>
        <v>-</v>
      </c>
      <c r="L149" s="196" t="str">
        <f>IF(FN_MC!N150="","*",FN_MC!N150)</f>
        <v>-</v>
      </c>
      <c r="M149" s="97" t="str">
        <f>IF(FN_MC!J150="","*",FN_MC!J150)</f>
        <v>*</v>
      </c>
      <c r="N149" s="183" t="str">
        <f>IF(FN_MC!K150="","*",FN_MC!K150)</f>
        <v>*</v>
      </c>
      <c r="O149" s="183" t="str">
        <f>IF(FN_MC!L150="","*",FN_MC!L150)</f>
        <v>-</v>
      </c>
      <c r="P149" s="107" t="str">
        <f>IF(FN_MC!O150="","*",FN_MC!O150)</f>
        <v>*</v>
      </c>
      <c r="Q149" s="107" t="str">
        <f>IF(FN_MC!P150="","*",FN_MC!P150)</f>
        <v>*</v>
      </c>
      <c r="R149" s="96" t="str">
        <f>IF(FN_MC!Q150="","*",CONCATENATE(FN_MC!Q150," ",FN_MC!R150))</f>
        <v>*</v>
      </c>
      <c r="S149" s="96" t="str">
        <f>IF(FN_MC!V150="","*",FN_MC!V150)</f>
        <v>*</v>
      </c>
      <c r="T149" s="96" t="str">
        <f>IF(FN_MC!W150="","*",FN_MC!W150)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-</v>
      </c>
      <c r="E777" s="96" t="str">
        <f>IF(FN_MC!T778="","*",FN_MC!T778)</f>
        <v>-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-</v>
      </c>
      <c r="L777" s="196" t="str">
        <f>IF(FN_MC!N778="","*",FN_MC!N778)</f>
        <v>-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-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-</v>
      </c>
      <c r="E778" s="96" t="str">
        <f>IF(FN_MC!T779="","*",FN_MC!T779)</f>
        <v>-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-</v>
      </c>
      <c r="L778" s="196" t="str">
        <f>IF(FN_MC!N779="","*",FN_MC!N779)</f>
        <v>-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-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-</v>
      </c>
      <c r="E779" s="96" t="str">
        <f>IF(FN_MC!T780="","*",FN_MC!T780)</f>
        <v>-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-</v>
      </c>
      <c r="L779" s="196" t="str">
        <f>IF(FN_MC!N780="","*",FN_MC!N780)</f>
        <v>-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-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-</v>
      </c>
      <c r="E780" s="96" t="str">
        <f>IF(FN_MC!T781="","*",FN_MC!T781)</f>
        <v>-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-</v>
      </c>
      <c r="L780" s="196" t="str">
        <f>IF(FN_MC!N781="","*",FN_MC!N781)</f>
        <v>-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-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-</v>
      </c>
      <c r="E781" s="96" t="str">
        <f>IF(FN_MC!T782="","*",FN_MC!T782)</f>
        <v>-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-</v>
      </c>
      <c r="L781" s="196" t="str">
        <f>IF(FN_MC!N782="","*",FN_MC!N782)</f>
        <v>-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-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-</v>
      </c>
      <c r="E782" s="96" t="str">
        <f>IF(FN_MC!T783="","*",FN_MC!T783)</f>
        <v>-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-</v>
      </c>
      <c r="L782" s="196" t="str">
        <f>IF(FN_MC!N783="","*",FN_MC!N783)</f>
        <v>-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-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-</v>
      </c>
      <c r="E783" s="96" t="str">
        <f>IF(FN_MC!T784="","*",FN_MC!T784)</f>
        <v>-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-</v>
      </c>
      <c r="L783" s="196" t="str">
        <f>IF(FN_MC!N784="","*",FN_MC!N784)</f>
        <v>-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-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-</v>
      </c>
      <c r="E784" s="96" t="str">
        <f>IF(FN_MC!T785="","*",FN_MC!T785)</f>
        <v>-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-</v>
      </c>
      <c r="L784" s="196" t="str">
        <f>IF(FN_MC!N785="","*",FN_MC!N785)</f>
        <v>-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-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-</v>
      </c>
      <c r="E785" s="96" t="str">
        <f>IF(FN_MC!T786="","*",FN_MC!T786)</f>
        <v>-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-</v>
      </c>
      <c r="L785" s="196" t="str">
        <f>IF(FN_MC!N786="","*",FN_MC!N786)</f>
        <v>-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-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-</v>
      </c>
      <c r="E786" s="96" t="str">
        <f>IF(FN_MC!T787="","*",FN_MC!T787)</f>
        <v>-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-</v>
      </c>
      <c r="L786" s="196" t="str">
        <f>IF(FN_MC!N787="","*",FN_MC!N787)</f>
        <v>-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-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-</v>
      </c>
      <c r="E787" s="96" t="str">
        <f>IF(FN_MC!T788="","*",FN_MC!T788)</f>
        <v>-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-</v>
      </c>
      <c r="L787" s="196" t="str">
        <f>IF(FN_MC!N788="","*",FN_MC!N788)</f>
        <v>-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-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-</v>
      </c>
      <c r="E788" s="96" t="str">
        <f>IF(FN_MC!T789="","*",FN_MC!T789)</f>
        <v>-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-</v>
      </c>
      <c r="L788" s="196" t="str">
        <f>IF(FN_MC!N789="","*",FN_MC!N789)</f>
        <v>-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-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-</v>
      </c>
      <c r="E789" s="96" t="str">
        <f>IF(FN_MC!T790="","*",FN_MC!T790)</f>
        <v>-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-</v>
      </c>
      <c r="L789" s="196" t="str">
        <f>IF(FN_MC!N790="","*",FN_MC!N790)</f>
        <v>-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-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-</v>
      </c>
      <c r="E790" s="96" t="str">
        <f>IF(FN_MC!T791="","*",FN_MC!T791)</f>
        <v>-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-</v>
      </c>
      <c r="L790" s="196" t="str">
        <f>IF(FN_MC!N791="","*",FN_MC!N791)</f>
        <v>-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-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-</v>
      </c>
      <c r="E791" s="96" t="str">
        <f>IF(FN_MC!T792="","*",FN_MC!T792)</f>
        <v>-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-</v>
      </c>
      <c r="L791" s="196" t="str">
        <f>IF(FN_MC!N792="","*",FN_MC!N792)</f>
        <v>-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-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-</v>
      </c>
      <c r="E792" s="96" t="str">
        <f>IF(FN_MC!T793="","*",FN_MC!T793)</f>
        <v>-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-</v>
      </c>
      <c r="L792" s="196" t="str">
        <f>IF(FN_MC!N793="","*",FN_MC!N793)</f>
        <v>-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-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-</v>
      </c>
      <c r="E793" s="96" t="str">
        <f>IF(FN_MC!T794="","*",FN_MC!T794)</f>
        <v>-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-</v>
      </c>
      <c r="L793" s="196" t="str">
        <f>IF(FN_MC!N794="","*",FN_MC!N794)</f>
        <v>-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-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-</v>
      </c>
      <c r="E794" s="96" t="str">
        <f>IF(FN_MC!T795="","*",FN_MC!T795)</f>
        <v>-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-</v>
      </c>
      <c r="L794" s="196" t="str">
        <f>IF(FN_MC!N795="","*",FN_MC!N795)</f>
        <v>-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-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-</v>
      </c>
      <c r="E795" s="96" t="str">
        <f>IF(FN_MC!T796="","*",FN_MC!T796)</f>
        <v>-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-</v>
      </c>
      <c r="L795" s="196" t="str">
        <f>IF(FN_MC!N796="","*",FN_MC!N796)</f>
        <v>-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-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-</v>
      </c>
      <c r="E796" s="96" t="str">
        <f>IF(FN_MC!T797="","*",FN_MC!T797)</f>
        <v>-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-</v>
      </c>
      <c r="L796" s="196" t="str">
        <f>IF(FN_MC!N797="","*",FN_MC!N797)</f>
        <v>-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-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-</v>
      </c>
      <c r="E797" s="96" t="str">
        <f>IF(FN_MC!T798="","*",FN_MC!T798)</f>
        <v>-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-</v>
      </c>
      <c r="L797" s="196" t="str">
        <f>IF(FN_MC!N798="","*",FN_MC!N798)</f>
        <v>-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-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-</v>
      </c>
      <c r="E798" s="96" t="str">
        <f>IF(FN_MC!T799="","*",FN_MC!T799)</f>
        <v>-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-</v>
      </c>
      <c r="L798" s="196" t="str">
        <f>IF(FN_MC!N799="","*",FN_MC!N799)</f>
        <v>-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-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-</v>
      </c>
      <c r="E799" s="96" t="str">
        <f>IF(FN_MC!T800="","*",FN_MC!T800)</f>
        <v>-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-</v>
      </c>
      <c r="L799" s="196" t="str">
        <f>IF(FN_MC!N800="","*",FN_MC!N800)</f>
        <v>-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-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-</v>
      </c>
      <c r="E800" s="96" t="str">
        <f>IF(FN_MC!T801="","*",FN_MC!T801)</f>
        <v>-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-</v>
      </c>
      <c r="L800" s="196" t="str">
        <f>IF(FN_MC!N801="","*",FN_MC!N801)</f>
        <v>-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-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-</v>
      </c>
      <c r="E801" s="96" t="str">
        <f>IF(FN_MC!T802="","*",FN_MC!T802)</f>
        <v>-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-</v>
      </c>
      <c r="L801" s="196" t="str">
        <f>IF(FN_MC!N802="","*",FN_MC!N802)</f>
        <v>-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-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-</v>
      </c>
      <c r="E802" s="96" t="str">
        <f>IF(FN_MC!T803="","*",FN_MC!T803)</f>
        <v>-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-</v>
      </c>
      <c r="L802" s="196" t="str">
        <f>IF(FN_MC!N803="","*",FN_MC!N803)</f>
        <v>-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1462</v>
      </c>
      <c r="D5" s="242"/>
      <c r="E5" s="242"/>
      <c r="F5" s="242"/>
      <c r="G5" s="242"/>
      <c r="H5" s="242"/>
      <c r="I5" s="242"/>
      <c r="J5" s="243"/>
      <c r="K5" s="244" t="s">
        <v>1463</v>
      </c>
      <c r="L5" s="245"/>
      <c r="M5" s="245"/>
      <c r="N5" s="245"/>
      <c r="O5" s="246" t="s">
        <v>1464</v>
      </c>
      <c r="P5" s="247"/>
      <c r="Q5" s="248"/>
    </row>
    <row r="6" spans="1:17" s="81" customFormat="1" ht="15.75" customHeight="1">
      <c r="A6" s="75" t="s">
        <v>1460</v>
      </c>
      <c r="B6" s="82" t="s">
        <v>1459</v>
      </c>
      <c r="C6" s="83" t="s">
        <v>1175</v>
      </c>
      <c r="D6" s="84" t="s">
        <v>1176</v>
      </c>
      <c r="E6" s="83" t="s">
        <v>1465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1466</v>
      </c>
      <c r="M6" s="116" t="s">
        <v>29</v>
      </c>
      <c r="N6" s="117" t="s">
        <v>1170</v>
      </c>
      <c r="O6" s="165" t="s">
        <v>1213</v>
      </c>
      <c r="P6" s="128"/>
      <c r="Q6" s="139" t="s">
        <v>1467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IF($A$2=1,IF(FN_MC!BJ85="","*",FN_MC!BJ85),IF(FN_MC!BK83="","*",FN_MC!BK83))</f>
        <v>MC1 as 07:30h - Em inspeção as 08:32h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1</v>
      </c>
      <c r="P85" s="78"/>
      <c r="Q85" s="120" t="str">
        <f>IF($A$2=1,IF(FN_MC!#REF!="","*",FN_MC!#REF!),IF(FN_MC!BK85="","*",FN_MC!BK85))</f>
        <v>MC1 as 06:30h - em deslocamento para o local de trabalho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Pronto as 09:30h - CCO verificando faixa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Sem faixa, alto fluxo de trens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2</v>
      </c>
      <c r="P91" s="78"/>
      <c r="Q91" s="120" t="str">
        <f>IF($A$2=1,IF(FN_MC!BJ91="","*",FN_MC!BJ91),IF(FN_MC!BK91="","*",FN_MC!BK91))</f>
        <v>Equipe pronta 08:31 - Em intervalo das 09:43h as 11:43h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2</v>
      </c>
      <c r="P92" s="78"/>
      <c r="Q92" s="120" t="str">
        <f>IF($A$2=1,IF(FN_MC!BJ92="","*",FN_MC!BJ92),IF(FN_MC!BK92="","*",FN_MC!BK92))</f>
        <v>Equipe pronta 08:31 - Em intervalo das 09:43h as 11:43h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2</v>
      </c>
      <c r="P94" s="78"/>
      <c r="Q94" s="120" t="str">
        <f>IF($A$2=1,IF(FN_MC!BJ94="","*",FN_MC!BJ94),IF(FN_MC!BK94="","*",FN_MC!BK94))</f>
        <v>Pronto as 07:50 - Em intervalo das 08:50h as 10:20h - 2 soldas e 17m de trilho</v>
      </c>
    </row>
    <row r="95" spans="1:17" hidden="1">
      <c r="A95" s="85">
        <f>IF(FN_MC!B96="","*",FN_MC!B96)</f>
        <v>46087</v>
      </c>
      <c r="B95" s="86" t="str">
        <f>IF(FN_MC!X96="","*",FN_MC!X96)</f>
        <v>Contrato</v>
      </c>
      <c r="C95" s="87" t="str">
        <f>IF(FN_MC!S96="","*",FN_MC!S96)</f>
        <v>FERRONORTE</v>
      </c>
      <c r="D95" s="87" t="str">
        <f>IF(FN_MC!T96="","*",FN_MC!T96)</f>
        <v>TMI-TCS</v>
      </c>
      <c r="E95" s="87" t="str">
        <f>IF(FN_MC!D96="","*",FN_MC!D96)</f>
        <v>V48</v>
      </c>
      <c r="F95" s="87" t="str">
        <f>IF(FN_MC!H96="","*",FN_MC!H96)</f>
        <v>TVI2</v>
      </c>
      <c r="G95" s="87" t="str">
        <f>IF(FN_MC!M96="","*",FN_MC!M96)</f>
        <v>TVI-TJA</v>
      </c>
      <c r="H95" s="125">
        <f>IF(FN_MC!K96="","*",FN_MC!K96)</f>
        <v>237.47200000000001</v>
      </c>
      <c r="I95" s="110">
        <f>IF(FN_MC!O96="","*",FN_MC!O96)</f>
        <v>0.375</v>
      </c>
      <c r="J95" s="110">
        <f>IF(FN_MC!P96="","*",FN_MC!P96)</f>
        <v>0.16666666666666666</v>
      </c>
      <c r="K95" s="118" t="str">
        <f>IF(FN_MC!AK96="","*",FN_MC!AK96)</f>
        <v>TVI2</v>
      </c>
      <c r="L95" s="118" t="str">
        <f>IF(FN_MC!AM96="","*",FN_MC!AM96)</f>
        <v>TVI-TJA</v>
      </c>
      <c r="M95" s="118">
        <f>IF(FN_MC!AP96="","*",FN_MC!AP96)</f>
        <v>237.47200000000001</v>
      </c>
      <c r="N95" s="118" t="str">
        <f>IF(FN_MC!AM96="","*",FN_MC!AM96)</f>
        <v>TVI-TJA</v>
      </c>
      <c r="O95" s="136">
        <f>FN_MC!BH96</f>
        <v>1</v>
      </c>
      <c r="P95" s="78"/>
      <c r="Q95" s="120" t="str">
        <f>IF($A$2=1,IF(FN_MC!BJ96="","*",FN_MC!BJ96),IF(FN_MC!BK96="","*",FN_MC!BK96))</f>
        <v>MC1 08:44 - Em intervalo das 11:16h as 15:16h</v>
      </c>
    </row>
    <row r="96" spans="1:17" hidden="1">
      <c r="A96" s="85">
        <f>IF(FN_MC!B97="","*",FN_MC!B97)</f>
        <v>46087</v>
      </c>
      <c r="B96" s="86" t="str">
        <f>IF(FN_MC!X97="","*",FN_MC!X97)</f>
        <v>Oportunidade</v>
      </c>
      <c r="C96" s="87" t="str">
        <f>IF(FN_MC!S97="","*",FN_MC!S97)</f>
        <v>FERRONORTE</v>
      </c>
      <c r="D96" s="87" t="str">
        <f>IF(FN_MC!T97="","*",FN_MC!T97)</f>
        <v>TMI-TCS</v>
      </c>
      <c r="E96" s="87" t="str">
        <f>IF(FN_MC!D97="","*",FN_MC!D97)</f>
        <v>V66</v>
      </c>
      <c r="F96" s="87" t="str">
        <f>IF(FN_MC!H97="","*",FN_MC!H97)</f>
        <v>TID</v>
      </c>
      <c r="G96" s="87" t="str">
        <f>IF(FN_MC!M97="","*",FN_MC!M97)</f>
        <v>TMO-TCE</v>
      </c>
      <c r="H96" s="125">
        <f>IF(FN_MC!K97="","*",FN_MC!K97)</f>
        <v>164.1</v>
      </c>
      <c r="I96" s="110">
        <f>IF(FN_MC!O97="","*",FN_MC!O97)</f>
        <v>0.39583333333333331</v>
      </c>
      <c r="J96" s="110">
        <f>IF(FN_MC!P97="","*",FN_MC!P97)</f>
        <v>8.3333333333333329E-2</v>
      </c>
      <c r="K96" s="118" t="str">
        <f>IF(FN_MC!AK97="","*",FN_MC!AK97)</f>
        <v>TID</v>
      </c>
      <c r="L96" s="118" t="str">
        <f>IF(FN_MC!AM97="","*",FN_MC!AM97)</f>
        <v>TMO-TCE</v>
      </c>
      <c r="M96" s="118">
        <f>IF(FN_MC!AP97="","*",FN_MC!AP97)</f>
        <v>164.1</v>
      </c>
      <c r="N96" s="118" t="str">
        <f>IF(FN_MC!AM97="","*",FN_MC!AM97)</f>
        <v>TMO-TCE</v>
      </c>
      <c r="O96" s="136">
        <f>FN_MC!BH97</f>
        <v>1</v>
      </c>
      <c r="P96" s="78"/>
      <c r="Q96" s="120" t="str">
        <f>IF($A$2=1,IF(FN_MC!BJ97="","*",FN_MC!BJ97),IF(FN_MC!BK97="","*",FN_MC!BK97))</f>
        <v>Previsão de MC1 as 09:18h, em deslocamento para local de trabalho</v>
      </c>
    </row>
    <row r="97" spans="1:17" hidden="1">
      <c r="A97" s="85">
        <f>IF(FN_MC!B98="","*",FN_MC!B98)</f>
        <v>46087</v>
      </c>
      <c r="B97" s="86" t="str">
        <f>IF(FN_MC!X98="","*",FN_MC!X98)</f>
        <v>Oportunidade</v>
      </c>
      <c r="C97" s="87" t="str">
        <f>IF(FN_MC!S98="","*",FN_MC!S98)</f>
        <v>FERRONORTE</v>
      </c>
      <c r="D97" s="87" t="str">
        <f>IF(FN_MC!T98="","*",FN_MC!T98)</f>
        <v>TMI-TCS</v>
      </c>
      <c r="E97" s="87" t="str">
        <f>IF(FN_MC!D98="","*",FN_MC!D98)</f>
        <v>E46</v>
      </c>
      <c r="F97" s="87" t="str">
        <f>IF(FN_MC!H98="","*",FN_MC!H98)</f>
        <v>TIN</v>
      </c>
      <c r="G97" s="87" t="str">
        <f>IF(FN_MC!M98="","*",FN_MC!M98)</f>
        <v>TIN</v>
      </c>
      <c r="H97" s="125">
        <f>IF(FN_MC!K98="","*",FN_MC!K98)</f>
        <v>109</v>
      </c>
      <c r="I97" s="110">
        <f>IF(FN_MC!O98="","*",FN_MC!O98)</f>
        <v>0.45833333333333331</v>
      </c>
      <c r="J97" s="110">
        <f>IF(FN_MC!P98="","*",FN_MC!P98)</f>
        <v>0.125</v>
      </c>
      <c r="K97" s="118" t="str">
        <f>IF(FN_MC!AK98="","*",FN_MC!AK98)</f>
        <v>TIN</v>
      </c>
      <c r="L97" s="118" t="str">
        <f>IF(FN_MC!AM98="","*",FN_MC!AM98)</f>
        <v>TIN</v>
      </c>
      <c r="M97" s="118">
        <f>IF(FN_MC!AP98="","*",FN_MC!AP98)</f>
        <v>109</v>
      </c>
      <c r="N97" s="118" t="str">
        <f>IF(FN_MC!AM98="","*",FN_MC!AM98)</f>
        <v>TIN</v>
      </c>
      <c r="O97" s="136">
        <f>FN_MC!BH98</f>
        <v>0</v>
      </c>
      <c r="P97" s="78"/>
      <c r="Q97" s="120" t="str">
        <f>IF($A$2=1,IF(FN_MC!BJ98="","*",FN_MC!BJ98),IF(FN_MC!BK98="","*",FN_MC!BK98))</f>
        <v>MC1 11:29h, manobrando</v>
      </c>
    </row>
    <row r="98" spans="1:17" hidden="1">
      <c r="A98" s="85">
        <f>IF(FN_MC!B99="","*",FN_MC!B99)</f>
        <v>46087</v>
      </c>
      <c r="B98" s="86" t="str">
        <f>IF(FN_MC!X99="","*",FN_MC!X99)</f>
        <v>Oportunidade</v>
      </c>
      <c r="C98" s="87" t="str">
        <f>IF(FN_MC!S99="","*",FN_MC!S99)</f>
        <v>FERRONORTE</v>
      </c>
      <c r="D98" s="87" t="str">
        <f>IF(FN_MC!T99="","*",FN_MC!T99)</f>
        <v>TMI-TCS</v>
      </c>
      <c r="E98" s="87" t="str">
        <f>IF(FN_MC!D99="","*",FN_MC!D99)</f>
        <v>V80</v>
      </c>
      <c r="F98" s="87" t="str">
        <f>IF(FN_MC!H99="","*",FN_MC!H99)</f>
        <v>TAP</v>
      </c>
      <c r="G98" s="87" t="str">
        <f>IF(FN_MC!M99="","*",FN_MC!M99)</f>
        <v>TAP-TLG</v>
      </c>
      <c r="H98" s="125">
        <f>IF(FN_MC!K99="","*",FN_MC!K99)</f>
        <v>31.5</v>
      </c>
      <c r="I98" s="110">
        <f>IF(FN_MC!O99="","*",FN_MC!O99)</f>
        <v>0.45833333333333331</v>
      </c>
      <c r="J98" s="110">
        <f>IF(FN_MC!P99="","*",FN_MC!P99)</f>
        <v>4.1666666666666664E-2</v>
      </c>
      <c r="K98" s="118" t="str">
        <f>IF(FN_MC!AK99="","*",FN_MC!AK99)</f>
        <v>TAP</v>
      </c>
      <c r="L98" s="118" t="str">
        <f>IF(FN_MC!AM99="","*",FN_MC!AM99)</f>
        <v>TAP-TLG</v>
      </c>
      <c r="M98" s="118">
        <f>IF(FN_MC!AP99="","*",FN_MC!AP99)</f>
        <v>31.5</v>
      </c>
      <c r="N98" s="118" t="str">
        <f>IF(FN_MC!AM99="","*",FN_MC!AM99)</f>
        <v>TAP-TLG</v>
      </c>
      <c r="O98" s="136">
        <f>FN_MC!BH99</f>
        <v>0</v>
      </c>
      <c r="P98" s="78"/>
      <c r="Q98" s="120" t="str">
        <f>IF($A$2=1,IF(FN_MC!BJ99="","*",FN_MC!BJ99),IF(FN_MC!BK99="","*",FN_MC!BK99))</f>
        <v>MC1 10:27h - previsão de licenca as 14h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>
        <f>IF(FN_MC!B102="","*",FN_MC!B102)</f>
        <v>46087</v>
      </c>
      <c r="B101" s="86" t="str">
        <f>IF(FN_MC!X102="","*",FN_MC!X102)</f>
        <v>Oportunidade</v>
      </c>
      <c r="C101" s="87" t="str">
        <f>IF(FN_MC!S102="","*",FN_MC!S102)</f>
        <v>MALHA CENTRAL</v>
      </c>
      <c r="D101" s="87" t="str">
        <f>IF(FN_MC!T102="","*",FN_MC!T102)</f>
        <v>RAMAL</v>
      </c>
      <c r="E101" s="87" t="str">
        <f>IF(FN_MC!D102="","*",FN_MC!D102)</f>
        <v>E18</v>
      </c>
      <c r="F101" s="87" t="str">
        <f>IF(FN_MC!H102="","*",FN_MC!H102)</f>
        <v>ZIQZQY</v>
      </c>
      <c r="G101" s="87" t="str">
        <f>IF(FN_MC!M102="","*",FN_MC!M102)</f>
        <v>ZIQ-ZQY</v>
      </c>
      <c r="H101" s="125">
        <f>IF(FN_MC!K102="","*",FN_MC!K102)</f>
        <v>177.376</v>
      </c>
      <c r="I101" s="110">
        <f>IF(FN_MC!O102="","*",FN_MC!O102)</f>
        <v>0.35416666666666669</v>
      </c>
      <c r="J101" s="110">
        <f>IF(FN_MC!P102="","*",FN_MC!P102)</f>
        <v>0.125</v>
      </c>
      <c r="K101" s="118" t="str">
        <f>IF(FN_MC!AK102="","*",FN_MC!AK102)</f>
        <v>ZIQZQY</v>
      </c>
      <c r="L101" s="118" t="str">
        <f>IF(FN_MC!AM102="","*",FN_MC!AM102)</f>
        <v>ZIQ-ZQY</v>
      </c>
      <c r="M101" s="118">
        <f>IF(FN_MC!AP102="","*",FN_MC!AP102)</f>
        <v>177.376</v>
      </c>
      <c r="N101" s="118" t="str">
        <f>IF(FN_MC!AM102="","*",FN_MC!AM102)</f>
        <v>ZIQ-ZQY</v>
      </c>
      <c r="O101" s="136">
        <f>FN_MC!BH102</f>
        <v>1</v>
      </c>
      <c r="P101" s="78"/>
      <c r="Q101" s="120" t="str">
        <f>IF($A$2=1,IF(FN_MC!BJ102="","*",FN_MC!BJ102),IF(FN_MC!BK102="","*",FN_MC!BK102))</f>
        <v>MC1 as 08:10 - Em intervalo das 10:02h as 13:02h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>
        <f>IF(FN_MC!B107="","*",FN_MC!B107)</f>
        <v>46088</v>
      </c>
      <c r="B106" s="86" t="str">
        <f>IF(FN_MC!X107="","*",FN_MC!X107)</f>
        <v>Oportunidade</v>
      </c>
      <c r="C106" s="87" t="str">
        <f>IF(FN_MC!S107="","*",FN_MC!S107)</f>
        <v>FERRONORTE</v>
      </c>
      <c r="D106" s="87" t="str">
        <f>IF(FN_MC!T107="","*",FN_MC!T107)</f>
        <v>TGR-TRO</v>
      </c>
      <c r="E106" s="87" t="str">
        <f>IF(FN_MC!D107="","*",FN_MC!D107)</f>
        <v>V86</v>
      </c>
      <c r="F106" s="87" t="str">
        <f>IF(FN_MC!H107="","*",FN_MC!H107)</f>
        <v>TIQ2</v>
      </c>
      <c r="G106" s="87" t="str">
        <f>IF(FN_MC!M107="","*",FN_MC!M107)</f>
        <v>TBS-TAL</v>
      </c>
      <c r="H106" s="125">
        <f>IF(FN_MC!K107="","*",FN_MC!K107)</f>
        <v>664</v>
      </c>
      <c r="I106" s="110">
        <f>IF(FN_MC!O107="","*",FN_MC!O107)</f>
        <v>0.27777777777777779</v>
      </c>
      <c r="J106" s="110">
        <f>IF(FN_MC!P107="","*",FN_MC!P107)</f>
        <v>0.125</v>
      </c>
      <c r="K106" s="118" t="str">
        <f>IF(FN_MC!AK107="","*",FN_MC!AK107)</f>
        <v>TIQ2</v>
      </c>
      <c r="L106" s="118" t="str">
        <f>IF(FN_MC!AM107="","*",FN_MC!AM107)</f>
        <v>TBS-TAL</v>
      </c>
      <c r="M106" s="118">
        <f>IF(FN_MC!AP107="","*",FN_MC!AP107)</f>
        <v>664</v>
      </c>
      <c r="N106" s="118" t="str">
        <f>IF(FN_MC!AM107="","*",FN_MC!AM107)</f>
        <v>TBS-TAL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>
        <f>IF(FN_MC!B109="","*",FN_MC!B109)</f>
        <v>46088</v>
      </c>
      <c r="B108" s="86" t="str">
        <f>IF(FN_MC!X109="","*",FN_MC!X109)</f>
        <v>Oportunidade</v>
      </c>
      <c r="C108" s="87" t="str">
        <f>IF(FN_MC!S109="","*",FN_MC!S109)</f>
        <v>FERRONORTE</v>
      </c>
      <c r="D108" s="87" t="str">
        <f>IF(FN_MC!T109="","*",FN_MC!T109)</f>
        <v>TGR-TRO</v>
      </c>
      <c r="E108" s="87" t="str">
        <f>IF(FN_MC!D109="","*",FN_MC!D109)</f>
        <v>V77</v>
      </c>
      <c r="F108" s="87" t="str">
        <f>IF(FN_MC!H109="","*",FN_MC!H109)</f>
        <v>TIQ</v>
      </c>
      <c r="G108" s="87" t="str">
        <f>IF(FN_MC!M109="","*",FN_MC!M109)</f>
        <v>TIQ</v>
      </c>
      <c r="H108" s="125">
        <f>IF(FN_MC!K109="","*",FN_MC!K109)</f>
        <v>616</v>
      </c>
      <c r="I108" s="110">
        <f>IF(FN_MC!O109="","*",FN_MC!O109)</f>
        <v>0.29166666666666669</v>
      </c>
      <c r="J108" s="110">
        <f>IF(FN_MC!P109="","*",FN_MC!P109)</f>
        <v>4.1666666666666664E-2</v>
      </c>
      <c r="K108" s="118" t="str">
        <f>IF(FN_MC!AK109="","*",FN_MC!AK109)</f>
        <v>TIQ</v>
      </c>
      <c r="L108" s="118" t="str">
        <f>IF(FN_MC!AM109="","*",FN_MC!AM109)</f>
        <v>TIQ</v>
      </c>
      <c r="M108" s="118">
        <f>IF(FN_MC!AP109="","*",FN_MC!AP109)</f>
        <v>616</v>
      </c>
      <c r="N108" s="118" t="str">
        <f>IF(FN_MC!AM109="","*",FN_MC!AM109)</f>
        <v>TIQ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>
        <f>IF(FN_MC!B112="","*",FN_MC!B112)</f>
        <v>46088</v>
      </c>
      <c r="B111" s="86" t="str">
        <f>IF(FN_MC!X112="","*",FN_MC!X112)</f>
        <v>Oportunidade</v>
      </c>
      <c r="C111" s="87" t="str">
        <f>IF(FN_MC!S112="","*",FN_MC!S112)</f>
        <v>FERRONORTE</v>
      </c>
      <c r="D111" s="87" t="str">
        <f>IF(FN_MC!T112="","*",FN_MC!T112)</f>
        <v>TCS-TGR</v>
      </c>
      <c r="E111" s="87" t="str">
        <f>IF(FN_MC!D112="","*",FN_MC!D112)</f>
        <v>ELSON (TF-526)</v>
      </c>
      <c r="F111" s="87" t="str">
        <f>IF(FN_MC!H112="","*",FN_MC!H112)</f>
        <v>TOM2</v>
      </c>
      <c r="G111" s="87" t="str">
        <f>IF(FN_MC!M112="","*",FN_MC!M112)</f>
        <v>TOM</v>
      </c>
      <c r="H111" s="125">
        <f>IF(FN_MC!K112="","*",FN_MC!K112)</f>
        <v>403.505</v>
      </c>
      <c r="I111" s="110">
        <f>IF(FN_MC!O112="","*",FN_MC!O112)</f>
        <v>0.375</v>
      </c>
      <c r="J111" s="110">
        <f>IF(FN_MC!P112="","*",FN_MC!P112)</f>
        <v>6.25E-2</v>
      </c>
      <c r="K111" s="118" t="str">
        <f>IF(FN_MC!AK112="","*",FN_MC!AK112)</f>
        <v>TOM2</v>
      </c>
      <c r="L111" s="118" t="str">
        <f>IF(FN_MC!AM112="","*",FN_MC!AM112)</f>
        <v>TOM</v>
      </c>
      <c r="M111" s="118">
        <f>IF(FN_MC!AP112="","*",FN_MC!AP112)</f>
        <v>403.505</v>
      </c>
      <c r="N111" s="118" t="str">
        <f>IF(FN_MC!AM112="","*",FN_MC!AM112)</f>
        <v>TOM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>
        <f>IF(FN_MC!B115="","*",FN_MC!B115)</f>
        <v>46088</v>
      </c>
      <c r="B114" s="86" t="str">
        <f>IF(FN_MC!X115="","*",FN_MC!X115)</f>
        <v>Oportunidade</v>
      </c>
      <c r="C114" s="87" t="str">
        <f>IF(FN_MC!S115="","*",FN_MC!S115)</f>
        <v>FERRONORTE</v>
      </c>
      <c r="D114" s="87" t="str">
        <f>IF(FN_MC!T115="","*",FN_MC!T115)</f>
        <v>TMI-TCS</v>
      </c>
      <c r="E114" s="87" t="str">
        <f>IF(FN_MC!D115="","*",FN_MC!D115)</f>
        <v>V48</v>
      </c>
      <c r="F114" s="87" t="str">
        <f>IF(FN_MC!H115="","*",FN_MC!H115)</f>
        <v>TVI2</v>
      </c>
      <c r="G114" s="87" t="str">
        <f>IF(FN_MC!M115="","*",FN_MC!M115)</f>
        <v>TVI-TJA</v>
      </c>
      <c r="H114" s="125">
        <f>IF(FN_MC!K115="","*",FN_MC!K115)</f>
        <v>242</v>
      </c>
      <c r="I114" s="110">
        <f>IF(FN_MC!O115="","*",FN_MC!O115)</f>
        <v>0.375</v>
      </c>
      <c r="J114" s="110">
        <f>IF(FN_MC!P115="","*",FN_MC!P115)</f>
        <v>8.3333333333333329E-2</v>
      </c>
      <c r="K114" s="118" t="str">
        <f>IF(FN_MC!AK115="","*",FN_MC!AK115)</f>
        <v>TVI2</v>
      </c>
      <c r="L114" s="118" t="str">
        <f>IF(FN_MC!AM115="","*",FN_MC!AM115)</f>
        <v>TVI-TJA</v>
      </c>
      <c r="M114" s="118">
        <f>IF(FN_MC!AP115="","*",FN_MC!AP115)</f>
        <v>242</v>
      </c>
      <c r="N114" s="118" t="str">
        <f>IF(FN_MC!AM115="","*",FN_MC!AM115)</f>
        <v>TVI-TJA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>
        <f>IF(FN_MC!B117="","*",FN_MC!B117)</f>
        <v>46088</v>
      </c>
      <c r="B116" s="86" t="str">
        <f>IF(FN_MC!X117="","*",FN_MC!X117)</f>
        <v>Oportunidade</v>
      </c>
      <c r="C116" s="87" t="str">
        <f>IF(FN_MC!S117="","*",FN_MC!S117)</f>
        <v>FERRONORTE</v>
      </c>
      <c r="D116" s="87" t="str">
        <f>IF(FN_MC!T117="","*",FN_MC!T117)</f>
        <v>TMI-TCS</v>
      </c>
      <c r="E116" s="87" t="str">
        <f>IF(FN_MC!D117="","*",FN_MC!D117)</f>
        <v>V66</v>
      </c>
      <c r="F116" s="87" t="str">
        <f>IF(FN_MC!H117="","*",FN_MC!H117)</f>
        <v>TID</v>
      </c>
      <c r="G116" s="87" t="str">
        <f>IF(FN_MC!M117="","*",FN_MC!M117)</f>
        <v>TMO-TCE</v>
      </c>
      <c r="H116" s="125">
        <f>IF(FN_MC!K117="","*",FN_MC!K117)</f>
        <v>164.1</v>
      </c>
      <c r="I116" s="110">
        <f>IF(FN_MC!O117="","*",FN_MC!O117)</f>
        <v>0.39583333333333331</v>
      </c>
      <c r="J116" s="110">
        <f>IF(FN_MC!P117="","*",FN_MC!P117)</f>
        <v>8.3333333333333329E-2</v>
      </c>
      <c r="K116" s="118" t="str">
        <f>IF(FN_MC!AK117="","*",FN_MC!AK117)</f>
        <v>TID</v>
      </c>
      <c r="L116" s="118" t="str">
        <f>IF(FN_MC!AM117="","*",FN_MC!AM117)</f>
        <v>TMO-TCE</v>
      </c>
      <c r="M116" s="118">
        <f>IF(FN_MC!AP117="","*",FN_MC!AP117)</f>
        <v>164.1</v>
      </c>
      <c r="N116" s="118" t="str">
        <f>IF(FN_MC!AM117="","*",FN_MC!AM117)</f>
        <v>TMO-TCE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>
        <f>IF(FN_MC!B118="","*",FN_MC!B118)</f>
        <v>46088</v>
      </c>
      <c r="B117" s="86" t="str">
        <f>IF(FN_MC!X118="","*",FN_MC!X118)</f>
        <v>Oportunidade</v>
      </c>
      <c r="C117" s="87" t="str">
        <f>IF(FN_MC!S118="","*",FN_MC!S118)</f>
        <v>FERRONORTE</v>
      </c>
      <c r="D117" s="87" t="str">
        <f>IF(FN_MC!T118="","*",FN_MC!T118)</f>
        <v>TMI-TCS</v>
      </c>
      <c r="E117" s="87" t="str">
        <f>IF(FN_MC!D118="","*",FN_MC!D118)</f>
        <v>V80</v>
      </c>
      <c r="F117" s="87" t="str">
        <f>IF(FN_MC!H118="","*",FN_MC!H118)</f>
        <v>K97TIN</v>
      </c>
      <c r="G117" s="87" t="str">
        <f>IF(FN_MC!M118="","*",FN_MC!M118)</f>
        <v>TIN-TCS</v>
      </c>
      <c r="H117" s="125">
        <f>IF(FN_MC!K118="","*",FN_MC!K118)</f>
        <v>107.7</v>
      </c>
      <c r="I117" s="110">
        <f>IF(FN_MC!O118="","*",FN_MC!O118)</f>
        <v>0.45833333333333331</v>
      </c>
      <c r="J117" s="110">
        <f>IF(FN_MC!P118="","*",FN_MC!P118)</f>
        <v>4.1666666666666664E-2</v>
      </c>
      <c r="K117" s="118" t="str">
        <f>IF(FN_MC!AK118="","*",FN_MC!AK118)</f>
        <v>K97TIN</v>
      </c>
      <c r="L117" s="118" t="str">
        <f>IF(FN_MC!AM118="","*",FN_MC!AM118)</f>
        <v>TIN-TCS</v>
      </c>
      <c r="M117" s="118">
        <f>IF(FN_MC!AP118="","*",FN_MC!AP118)</f>
        <v>107.7</v>
      </c>
      <c r="N117" s="118" t="str">
        <f>IF(FN_MC!AM118="","*",FN_MC!AM118)</f>
        <v>TIN-TCS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>
        <f>IF(FN_MC!B119="","*",FN_MC!B119)</f>
        <v>46088</v>
      </c>
      <c r="B118" s="86" t="str">
        <f>IF(FN_MC!X119="","*",FN_MC!X119)</f>
        <v>Oportunidade</v>
      </c>
      <c r="C118" s="87" t="str">
        <f>IF(FN_MC!S119="","*",FN_MC!S119)</f>
        <v>FERRONORTE</v>
      </c>
      <c r="D118" s="87" t="str">
        <f>IF(FN_MC!T119="","*",FN_MC!T119)</f>
        <v>TMI-TCS</v>
      </c>
      <c r="E118" s="87" t="str">
        <f>IF(FN_MC!D119="","*",FN_MC!D119)</f>
        <v>E46</v>
      </c>
      <c r="F118" s="87" t="str">
        <f>IF(FN_MC!H119="","*",FN_MC!H119)</f>
        <v>TIN2</v>
      </c>
      <c r="G118" s="87" t="str">
        <f>IF(FN_MC!M119="","*",FN_MC!M119)</f>
        <v>TSP-TIN</v>
      </c>
      <c r="H118" s="125">
        <f>IF(FN_MC!K119="","*",FN_MC!K119)</f>
        <v>93.760999999999996</v>
      </c>
      <c r="I118" s="110">
        <f>IF(FN_MC!O119="","*",FN_MC!O119)</f>
        <v>0.41666666666666669</v>
      </c>
      <c r="J118" s="110">
        <f>IF(FN_MC!P119="","*",FN_MC!P119)</f>
        <v>8.3333333333333329E-2</v>
      </c>
      <c r="K118" s="118" t="str">
        <f>IF(FN_MC!AK119="","*",FN_MC!AK119)</f>
        <v>TIN2</v>
      </c>
      <c r="L118" s="118" t="str">
        <f>IF(FN_MC!AM119="","*",FN_MC!AM119)</f>
        <v>TSP-TIN</v>
      </c>
      <c r="M118" s="118">
        <f>IF(FN_MC!AP119="","*",FN_MC!AP119)</f>
        <v>93.760999999999996</v>
      </c>
      <c r="N118" s="118" t="str">
        <f>IF(FN_MC!AM119="","*",FN_MC!AM119)</f>
        <v>TSP-TIN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>
        <f>IF(FN_MC!B122="","*",FN_MC!B122)</f>
        <v>46088</v>
      </c>
      <c r="B121" s="86" t="str">
        <f>IF(FN_MC!X122="","*",FN_MC!X122)</f>
        <v>Oportunidade</v>
      </c>
      <c r="C121" s="87" t="str">
        <f>IF(FN_MC!S122="","*",FN_MC!S122)</f>
        <v>FERRONORTE</v>
      </c>
      <c r="D121" s="87" t="str">
        <f>IF(FN_MC!T122="","*",FN_MC!T122)</f>
        <v>TMI-TCS</v>
      </c>
      <c r="E121" s="87" t="str">
        <f>IF(FN_MC!D122="","*",FN_MC!D122)</f>
        <v>BRUNO (TF-525)</v>
      </c>
      <c r="F121" s="87" t="str">
        <f>IF(FN_MC!H122="","*",FN_MC!H122)</f>
        <v>K97TIN</v>
      </c>
      <c r="G121" s="87" t="str">
        <f>IF(FN_MC!M122="","*",FN_MC!M122)</f>
        <v>TSP-TIN</v>
      </c>
      <c r="H121" s="125">
        <f>IF(FN_MC!K122="","*",FN_MC!K122)</f>
        <v>97.04</v>
      </c>
      <c r="I121" s="110">
        <f>IF(FN_MC!O122="","*",FN_MC!O122)</f>
        <v>0.33333333333333331</v>
      </c>
      <c r="J121" s="110">
        <f>IF(FN_MC!P122="","*",FN_MC!P122)</f>
        <v>8.3333333333333329E-2</v>
      </c>
      <c r="K121" s="118" t="str">
        <f>IF(FN_MC!AK122="","*",FN_MC!AK122)</f>
        <v>K97TIN</v>
      </c>
      <c r="L121" s="118" t="str">
        <f>IF(FN_MC!AM122="","*",FN_MC!AM122)</f>
        <v>TSP-TIN</v>
      </c>
      <c r="M121" s="118">
        <f>IF(FN_MC!AP122="","*",FN_MC!AP122)</f>
        <v>97.04</v>
      </c>
      <c r="N121" s="118" t="str">
        <f>IF(FN_MC!AM122="","*",FN_MC!AM122)</f>
        <v>TSP-TIN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>
        <f>IF(FN_MC!B126="","*",FN_MC!B126)</f>
        <v>46089</v>
      </c>
      <c r="B125" s="86" t="str">
        <f>IF(FN_MC!X126="","*",FN_MC!X126)</f>
        <v>Oportunidade</v>
      </c>
      <c r="C125" s="87" t="str">
        <f>IF(FN_MC!S126="","*",FN_MC!S126)</f>
        <v>FERRONORTE</v>
      </c>
      <c r="D125" s="87" t="str">
        <f>IF(FN_MC!T126="","*",FN_MC!T126)</f>
        <v>TGR-TRO</v>
      </c>
      <c r="E125" s="87" t="str">
        <f>IF(FN_MC!D126="","*",FN_MC!D126)</f>
        <v>V86</v>
      </c>
      <c r="F125" s="87" t="str">
        <f>IF(FN_MC!H126="","*",FN_MC!H126)</f>
        <v>TIQ2</v>
      </c>
      <c r="G125" s="87" t="str">
        <f>IF(FN_MC!M126="","*",FN_MC!M126)</f>
        <v>TBS-TAL</v>
      </c>
      <c r="H125" s="125">
        <f>IF(FN_MC!K126="","*",FN_MC!K126)</f>
        <v>664</v>
      </c>
      <c r="I125" s="110">
        <f>IF(FN_MC!O126="","*",FN_MC!O126)</f>
        <v>0.41666666666666669</v>
      </c>
      <c r="J125" s="110">
        <f>IF(FN_MC!P126="","*",FN_MC!P126)</f>
        <v>8.3333333333333329E-2</v>
      </c>
      <c r="K125" s="118" t="str">
        <f>IF(FN_MC!AK126="","*",FN_MC!AK126)</f>
        <v>TIQ2</v>
      </c>
      <c r="L125" s="118" t="str">
        <f>IF(FN_MC!AM126="","*",FN_MC!AM126)</f>
        <v>TBS-TAL</v>
      </c>
      <c r="M125" s="118">
        <f>IF(FN_MC!AP126="","*",FN_MC!AP126)</f>
        <v>664</v>
      </c>
      <c r="N125" s="118" t="str">
        <f>IF(FN_MC!AM126="","*",FN_MC!AM126)</f>
        <v>TBS-TAL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>
        <f>IF(FN_MC!B128="","*",FN_MC!B128)</f>
        <v>46089</v>
      </c>
      <c r="B127" s="86" t="str">
        <f>IF(FN_MC!X128="","*",FN_MC!X128)</f>
        <v>Oportunidade</v>
      </c>
      <c r="C127" s="87" t="str">
        <f>IF(FN_MC!S128="","*",FN_MC!S128)</f>
        <v>FERRONORTE</v>
      </c>
      <c r="D127" s="87" t="str">
        <f>IF(FN_MC!T128="","*",FN_MC!T128)</f>
        <v>TMI-TCS</v>
      </c>
      <c r="E127" s="87" t="str">
        <f>IF(FN_MC!D128="","*",FN_MC!D128)</f>
        <v>V48</v>
      </c>
      <c r="F127" s="87" t="str">
        <f>IF(FN_MC!H128="","*",FN_MC!H128)</f>
        <v>TVI2</v>
      </c>
      <c r="G127" s="87" t="str">
        <f>IF(FN_MC!M128="","*",FN_MC!M128)</f>
        <v>TVI-TJA</v>
      </c>
      <c r="H127" s="125">
        <f>IF(FN_MC!K128="","*",FN_MC!K128)</f>
        <v>244</v>
      </c>
      <c r="I127" s="110">
        <f>IF(FN_MC!O128="","*",FN_MC!O128)</f>
        <v>0.375</v>
      </c>
      <c r="J127" s="110">
        <f>IF(FN_MC!P128="","*",FN_MC!P128)</f>
        <v>8.3333333333333329E-2</v>
      </c>
      <c r="K127" s="118" t="str">
        <f>IF(FN_MC!AK128="","*",FN_MC!AK128)</f>
        <v>TVI2</v>
      </c>
      <c r="L127" s="118" t="str">
        <f>IF(FN_MC!AM128="","*",FN_MC!AM128)</f>
        <v>TVI-TJA</v>
      </c>
      <c r="M127" s="118">
        <f>IF(FN_MC!AP128="","*",FN_MC!AP128)</f>
        <v>244</v>
      </c>
      <c r="N127" s="118" t="str">
        <f>IF(FN_MC!AM128="","*",FN_MC!AM128)</f>
        <v>TVI-TJA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>
        <f>IF(FN_MC!B130="","*",FN_MC!B130)</f>
        <v>46089</v>
      </c>
      <c r="B129" s="86" t="str">
        <f>IF(FN_MC!X130="","*",FN_MC!X130)</f>
        <v>Oportunidade</v>
      </c>
      <c r="C129" s="87" t="str">
        <f>IF(FN_MC!S130="","*",FN_MC!S130)</f>
        <v>FERRONORTE</v>
      </c>
      <c r="D129" s="87" t="str">
        <f>IF(FN_MC!T130="","*",FN_MC!T130)</f>
        <v>TCS-TGR</v>
      </c>
      <c r="E129" s="87" t="str">
        <f>IF(FN_MC!D130="","*",FN_MC!D130)</f>
        <v>V80</v>
      </c>
      <c r="F129" s="87" t="str">
        <f>IF(FN_MC!H130="","*",FN_MC!H130)</f>
        <v>TCS2</v>
      </c>
      <c r="G129" s="87" t="str">
        <f>IF(FN_MC!M130="","*",FN_MC!M130)</f>
        <v>TCS-TOM</v>
      </c>
      <c r="H129" s="125">
        <f>IF(FN_MC!K130="","*",FN_MC!K130)</f>
        <v>291</v>
      </c>
      <c r="I129" s="110">
        <f>IF(FN_MC!O130="","*",FN_MC!O130)</f>
        <v>0.45833333333333331</v>
      </c>
      <c r="J129" s="110">
        <f>IF(FN_MC!P130="","*",FN_MC!P130)</f>
        <v>4.1666666666666664E-2</v>
      </c>
      <c r="K129" s="118" t="str">
        <f>IF(FN_MC!AK130="","*",FN_MC!AK130)</f>
        <v>TCS2</v>
      </c>
      <c r="L129" s="118" t="str">
        <f>IF(FN_MC!AM130="","*",FN_MC!AM130)</f>
        <v>TCS-TOM</v>
      </c>
      <c r="M129" s="118">
        <f>IF(FN_MC!AP130="","*",FN_MC!AP130)</f>
        <v>291</v>
      </c>
      <c r="N129" s="118" t="str">
        <f>IF(FN_MC!AM130="","*",FN_MC!AM130)</f>
        <v>TCS-TOM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-</v>
      </c>
      <c r="D802" s="87" t="str">
        <f>IF(FN_MC!T803="","*",FN_MC!T803)</f>
        <v>-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-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-</v>
      </c>
      <c r="L802" s="118" t="str">
        <f>IF(FN_MC!AM803="","*",FN_MC!AM803)</f>
        <v>-</v>
      </c>
      <c r="M802" s="118" t="str">
        <f>IF(FN_MC!AP803="","*",FN_MC!AP803)</f>
        <v>-</v>
      </c>
      <c r="N802" s="118" t="str">
        <f>IF(FN_MC!AM803="","*",FN_MC!AM803)</f>
        <v>-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1468</v>
      </c>
      <c r="C2" s="83" t="s">
        <v>1160</v>
      </c>
      <c r="D2" s="83" t="s">
        <v>1162</v>
      </c>
      <c r="E2" s="83" t="s">
        <v>1469</v>
      </c>
      <c r="F2" s="83" t="s">
        <v>1470</v>
      </c>
      <c r="G2" s="83" t="s">
        <v>1471</v>
      </c>
      <c r="H2" s="83" t="s">
        <v>1472</v>
      </c>
      <c r="I2" s="83" t="s">
        <v>1473</v>
      </c>
      <c r="J2" s="83" t="s">
        <v>1474</v>
      </c>
      <c r="K2" s="109" t="s">
        <v>1475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IF(FN_MC!Y96="","*",FN_MC!Y96)</f>
        <v>SIM</v>
      </c>
      <c r="C91" s="101">
        <f>IF(FN_MC!B96="","*",FN_MC!B96)</f>
        <v>46087</v>
      </c>
      <c r="D91" s="101" t="str">
        <f>IF(FN_MC!D96="","*",FN_MC!D96)</f>
        <v>V48</v>
      </c>
      <c r="E91" s="101" t="str">
        <f>IF(FN_MC!H96="","*",FN_MC!H96)</f>
        <v>TVI2</v>
      </c>
      <c r="F91" s="114" t="str">
        <f>IF(FN_MC!M96="","*",FN_MC!M96)</f>
        <v>TVI-TJA</v>
      </c>
      <c r="G91" s="101" t="str">
        <f>IF(FN_MC!I96="","*",FN_MC!I96)</f>
        <v>TVI2</v>
      </c>
      <c r="H91" s="101" t="str">
        <f>IF(FN_MC!AB96="","*",FN_MC!AB96)</f>
        <v>FIXO</v>
      </c>
      <c r="I91" s="101" t="str">
        <f>IF(FN_MC!AC96="","*",FN_MC!AC96)</f>
        <v>*</v>
      </c>
      <c r="J91" s="102">
        <f>IF(FN_MC!AA96="","*",FN_MC!AA96)</f>
        <v>1</v>
      </c>
      <c r="K91" s="112">
        <f>IF(FN_MC!AD96="","*",FN_MC!AD96)</f>
        <v>0.29166666666666669</v>
      </c>
    </row>
    <row r="92" spans="2:11" hidden="1">
      <c r="B92" s="100" t="str">
        <f>IF(FN_MC!Y97="","*",FN_MC!Y97)</f>
        <v>OPORTUNIDADE</v>
      </c>
      <c r="C92" s="101">
        <f>IF(FN_MC!B97="","*",FN_MC!B97)</f>
        <v>46087</v>
      </c>
      <c r="D92" s="101" t="str">
        <f>IF(FN_MC!D97="","*",FN_MC!D97)</f>
        <v>V66</v>
      </c>
      <c r="E92" s="101" t="str">
        <f>IF(FN_MC!H97="","*",FN_MC!H97)</f>
        <v>TID</v>
      </c>
      <c r="F92" s="114" t="str">
        <f>IF(FN_MC!M97="","*",FN_MC!M97)</f>
        <v>TMO-TCE</v>
      </c>
      <c r="G92" s="101" t="str">
        <f>IF(FN_MC!I97="","*",FN_MC!I97)</f>
        <v>TID</v>
      </c>
      <c r="H92" s="101" t="str">
        <f>IF(FN_MC!AB97="","*",FN_MC!AB97)</f>
        <v>FIXO</v>
      </c>
      <c r="I92" s="101" t="str">
        <f>IF(FN_MC!AC97="","*",FN_MC!AC97)</f>
        <v>*</v>
      </c>
      <c r="J92" s="102">
        <f>IF(FN_MC!AA97="","*",FN_MC!AA97)</f>
        <v>1</v>
      </c>
      <c r="K92" s="112">
        <f>IF(FN_MC!AD97="","*",FN_MC!AD97)</f>
        <v>0.29166666666666669</v>
      </c>
    </row>
    <row r="93" spans="2:11">
      <c r="B93" s="100" t="str">
        <f>IF(FN_MC!Y98="","*",FN_MC!Y98)</f>
        <v>OPORTUNIDADE</v>
      </c>
      <c r="C93" s="101">
        <f>IF(FN_MC!B98="","*",FN_MC!B98)</f>
        <v>46087</v>
      </c>
      <c r="D93" s="101" t="str">
        <f>IF(FN_MC!D98="","*",FN_MC!D98)</f>
        <v>E46</v>
      </c>
      <c r="E93" s="101" t="str">
        <f>IF(FN_MC!H98="","*",FN_MC!H98)</f>
        <v>TIN</v>
      </c>
      <c r="F93" s="114" t="str">
        <f>IF(FN_MC!M98="","*",FN_MC!M98)</f>
        <v>TIN</v>
      </c>
      <c r="G93" s="101" t="str">
        <f>IF(FN_MC!I98="","*",FN_MC!I98)</f>
        <v>TIN</v>
      </c>
      <c r="H93" s="101" t="str">
        <f>IF(FN_MC!AB98="","*",FN_MC!AB98)</f>
        <v>ESCALA</v>
      </c>
      <c r="I93" s="101" t="str">
        <f>IF(FN_MC!AC98="","*",FN_MC!AC98)</f>
        <v>*</v>
      </c>
      <c r="J93" s="102">
        <f>IF(FN_MC!AA98="","*",FN_MC!AA98)</f>
        <v>2</v>
      </c>
      <c r="K93" s="112">
        <f>IF(FN_MC!AD98="","*",FN_MC!AD98)</f>
        <v>0.29166666666666669</v>
      </c>
    </row>
    <row r="94" spans="2:11" hidden="1">
      <c r="B94" s="100" t="str">
        <f>IF(FN_MC!Y99="","*",FN_MC!Y99)</f>
        <v>OPORTUNIDADE</v>
      </c>
      <c r="C94" s="101">
        <f>IF(FN_MC!B99="","*",FN_MC!B99)</f>
        <v>46087</v>
      </c>
      <c r="D94" s="101" t="str">
        <f>IF(FN_MC!D99="","*",FN_MC!D99)</f>
        <v>V80</v>
      </c>
      <c r="E94" s="101" t="str">
        <f>IF(FN_MC!H99="","*",FN_MC!H99)</f>
        <v>TAP</v>
      </c>
      <c r="F94" s="114" t="str">
        <f>IF(FN_MC!M99="","*",FN_MC!M99)</f>
        <v>TAP-TLG</v>
      </c>
      <c r="G94" s="101" t="str">
        <f>IF(FN_MC!I99="","*",FN_MC!I99)</f>
        <v>TVI</v>
      </c>
      <c r="H94" s="101" t="str">
        <f>IF(FN_MC!AB99="","*",FN_MC!AB99)</f>
        <v>FIXO</v>
      </c>
      <c r="I94" s="101" t="str">
        <f>IF(FN_MC!AC99="","*",FN_MC!AC99)</f>
        <v>*</v>
      </c>
      <c r="J94" s="102">
        <f>IF(FN_MC!AA99="","*",FN_MC!AA99)</f>
        <v>1</v>
      </c>
      <c r="K94" s="112">
        <f>IF(FN_MC!AD99="","*",FN_MC!AD99)</f>
        <v>0.29166666666666669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OPORTUNIDADE</v>
      </c>
      <c r="C97" s="101">
        <f>IF(FN_MC!B102="","*",FN_MC!B102)</f>
        <v>46087</v>
      </c>
      <c r="D97" s="101" t="str">
        <f>IF(FN_MC!D102="","*",FN_MC!D102)</f>
        <v>E18</v>
      </c>
      <c r="E97" s="101" t="str">
        <f>IF(FN_MC!H102="","*",FN_MC!H102)</f>
        <v>ZIQZQY</v>
      </c>
      <c r="F97" s="114" t="str">
        <f>IF(FN_MC!M102="","*",FN_MC!M102)</f>
        <v>ZIQ-ZQY</v>
      </c>
      <c r="G97" s="101" t="str">
        <f>IF(FN_MC!I102="","*",FN_MC!I102)</f>
        <v>ZIQZQY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>
        <f>IF(FN_MC!B107="","*",FN_MC!B107)</f>
        <v>46088</v>
      </c>
      <c r="D102" s="101" t="str">
        <f>IF(FN_MC!D107="","*",FN_MC!D107)</f>
        <v>V86</v>
      </c>
      <c r="E102" s="101" t="str">
        <f>IF(FN_MC!H107="","*",FN_MC!H107)</f>
        <v>TIQ2</v>
      </c>
      <c r="F102" s="114" t="str">
        <f>IF(FN_MC!M107="","*",FN_MC!M107)</f>
        <v>TBS-TAL</v>
      </c>
      <c r="G102" s="101" t="str">
        <f>IF(FN_MC!I107="","*",FN_MC!I107)</f>
        <v>TIQ2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>
        <f>IF(FN_MC!B109="","*",FN_MC!B109)</f>
        <v>46088</v>
      </c>
      <c r="D104" s="101" t="str">
        <f>IF(FN_MC!D109="","*",FN_MC!D109)</f>
        <v>V77</v>
      </c>
      <c r="E104" s="101" t="str">
        <f>IF(FN_MC!H109="","*",FN_MC!H109)</f>
        <v>TIQ</v>
      </c>
      <c r="F104" s="114" t="str">
        <f>IF(FN_MC!M109="","*",FN_MC!M109)</f>
        <v>TIQ</v>
      </c>
      <c r="G104" s="101" t="str">
        <f>IF(FN_MC!I109="","*",FN_MC!I109)</f>
        <v>TGR2</v>
      </c>
      <c r="H104" s="101" t="str">
        <f>IF(FN_MC!AB109="","*",FN_MC!AB109)</f>
        <v>FIXO</v>
      </c>
      <c r="I104" s="101" t="str">
        <f>IF(FN_MC!AC109="","*",FN_MC!AC109)</f>
        <v>*</v>
      </c>
      <c r="J104" s="102">
        <f>IF(FN_MC!AA109="","*",FN_MC!AA109)</f>
        <v>1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>
        <f>IF(FN_MC!B112="","*",FN_MC!B112)</f>
        <v>46088</v>
      </c>
      <c r="D107" s="101" t="str">
        <f>IF(FN_MC!D112="","*",FN_MC!D112)</f>
        <v>ELSON (TF-526)</v>
      </c>
      <c r="E107" s="101" t="str">
        <f>IF(FN_MC!H112="","*",FN_MC!H112)</f>
        <v>TOM2</v>
      </c>
      <c r="F107" s="114" t="str">
        <f>IF(FN_MC!M112="","*",FN_MC!M112)</f>
        <v>TOM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>
        <f>IF(FN_MC!B115="","*",FN_MC!B115)</f>
        <v>46088</v>
      </c>
      <c r="D110" s="101" t="str">
        <f>IF(FN_MC!D115="","*",FN_MC!D115)</f>
        <v>V48</v>
      </c>
      <c r="E110" s="101" t="str">
        <f>IF(FN_MC!H115="","*",FN_MC!H115)</f>
        <v>TVI2</v>
      </c>
      <c r="F110" s="114" t="str">
        <f>IF(FN_MC!M115="","*",FN_MC!M115)</f>
        <v>TVI-TJA</v>
      </c>
      <c r="G110" s="101" t="str">
        <f>IF(FN_MC!I115="","*",FN_MC!I115)</f>
        <v>TVI2</v>
      </c>
      <c r="H110" s="101" t="str">
        <f>IF(FN_MC!AB115="","*",FN_MC!AB115)</f>
        <v>FIXO</v>
      </c>
      <c r="I110" s="101" t="str">
        <f>IF(FN_MC!AC115="","*",FN_MC!AC115)</f>
        <v>*</v>
      </c>
      <c r="J110" s="102">
        <f>IF(FN_MC!AA115="","*",FN_MC!AA115)</f>
        <v>1</v>
      </c>
      <c r="K110" s="112">
        <f>IF(FN_MC!AD115="","*",FN_MC!AD115)</f>
        <v>0.29166666666666669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>
        <f>IF(FN_MC!B117="","*",FN_MC!B117)</f>
        <v>46088</v>
      </c>
      <c r="D112" s="101" t="str">
        <f>IF(FN_MC!D117="","*",FN_MC!D117)</f>
        <v>V66</v>
      </c>
      <c r="E112" s="101" t="str">
        <f>IF(FN_MC!H117="","*",FN_MC!H117)</f>
        <v>TID</v>
      </c>
      <c r="F112" s="114" t="str">
        <f>IF(FN_MC!M117="","*",FN_MC!M117)</f>
        <v>TMO-TCE</v>
      </c>
      <c r="G112" s="101" t="str">
        <f>IF(FN_MC!I117="","*",FN_MC!I117)</f>
        <v>TID</v>
      </c>
      <c r="H112" s="101" t="str">
        <f>IF(FN_MC!AB117="","*",FN_MC!AB117)</f>
        <v>FIXO</v>
      </c>
      <c r="I112" s="101" t="str">
        <f>IF(FN_MC!AC117="","*",FN_MC!AC117)</f>
        <v>*</v>
      </c>
      <c r="J112" s="102">
        <f>IF(FN_MC!AA117="","*",FN_MC!AA117)</f>
        <v>1</v>
      </c>
      <c r="K112" s="112">
        <f>IF(FN_MC!AD117="","*",FN_MC!AD117)</f>
        <v>0.29166666666666669</v>
      </c>
    </row>
    <row r="113" spans="2:11" hidden="1">
      <c r="B113" s="100" t="str">
        <f>IF(FN_MC!Y118="","*",FN_MC!Y118)</f>
        <v>*</v>
      </c>
      <c r="C113" s="101">
        <f>IF(FN_MC!B118="","*",FN_MC!B118)</f>
        <v>46088</v>
      </c>
      <c r="D113" s="101" t="str">
        <f>IF(FN_MC!D118="","*",FN_MC!D118)</f>
        <v>V80</v>
      </c>
      <c r="E113" s="101" t="str">
        <f>IF(FN_MC!H118="","*",FN_MC!H118)</f>
        <v>K97TIN</v>
      </c>
      <c r="F113" s="114" t="str">
        <f>IF(FN_MC!M118="","*",FN_MC!M118)</f>
        <v>TIN-TCS</v>
      </c>
      <c r="G113" s="101" t="str">
        <f>IF(FN_MC!I118="","*",FN_MC!I118)</f>
        <v>TCS2</v>
      </c>
      <c r="H113" s="101" t="str">
        <f>IF(FN_MC!AB118="","*",FN_MC!AB118)</f>
        <v>FIXO</v>
      </c>
      <c r="I113" s="101" t="str">
        <f>IF(FN_MC!AC118="","*",FN_MC!AC118)</f>
        <v>*</v>
      </c>
      <c r="J113" s="102">
        <f>IF(FN_MC!AA118="","*",FN_MC!AA118)</f>
        <v>1</v>
      </c>
      <c r="K113" s="112">
        <f>IF(FN_MC!AD118="","*",FN_MC!AD118)</f>
        <v>0.29166666666666669</v>
      </c>
    </row>
    <row r="114" spans="2:11" hidden="1">
      <c r="B114" s="100" t="str">
        <f>IF(FN_MC!Y119="","*",FN_MC!Y119)</f>
        <v>*</v>
      </c>
      <c r="C114" s="101">
        <f>IF(FN_MC!B119="","*",FN_MC!B119)</f>
        <v>46088</v>
      </c>
      <c r="D114" s="101" t="str">
        <f>IF(FN_MC!D119="","*",FN_MC!D119)</f>
        <v>E46</v>
      </c>
      <c r="E114" s="101" t="str">
        <f>IF(FN_MC!H119="","*",FN_MC!H119)</f>
        <v>TIN2</v>
      </c>
      <c r="F114" s="114" t="str">
        <f>IF(FN_MC!M119="","*",FN_MC!M119)</f>
        <v>TSP-TIN</v>
      </c>
      <c r="G114" s="101" t="str">
        <f>IF(FN_MC!I119="","*",FN_MC!I119)</f>
        <v>TIN2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>
        <f>IF(FN_MC!B122="","*",FN_MC!B122)</f>
        <v>46088</v>
      </c>
      <c r="D117" s="101" t="str">
        <f>IF(FN_MC!D122="","*",FN_MC!D122)</f>
        <v>BRUNO (TF-525)</v>
      </c>
      <c r="E117" s="101" t="str">
        <f>IF(FN_MC!H122="","*",FN_MC!H122)</f>
        <v>K97TIN</v>
      </c>
      <c r="F117" s="114" t="str">
        <f>IF(FN_MC!M122="","*",FN_MC!M122)</f>
        <v>TSP-TIN</v>
      </c>
      <c r="G117" s="101" t="str">
        <f>IF(FN_MC!I122="","*",FN_MC!I122)</f>
        <v>-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>
        <f>IF(FN_MC!B126="","*",FN_MC!B126)</f>
        <v>46089</v>
      </c>
      <c r="D121" s="101" t="str">
        <f>IF(FN_MC!D126="","*",FN_MC!D126)</f>
        <v>V86</v>
      </c>
      <c r="E121" s="101" t="str">
        <f>IF(FN_MC!H126="","*",FN_MC!H126)</f>
        <v>TIQ2</v>
      </c>
      <c r="F121" s="114" t="str">
        <f>IF(FN_MC!M126="","*",FN_MC!M126)</f>
        <v>TBS-TAL</v>
      </c>
      <c r="G121" s="101" t="str">
        <f>IF(FN_MC!I126="","*",FN_MC!I126)</f>
        <v>TIQ2</v>
      </c>
      <c r="H121" s="101" t="str">
        <f>IF(FN_MC!AB126="","*",FN_MC!AB126)</f>
        <v>FIXO</v>
      </c>
      <c r="I121" s="101" t="str">
        <f>IF(FN_MC!AC126="","*",FN_MC!AC126)</f>
        <v>*</v>
      </c>
      <c r="J121" s="102">
        <f>IF(FN_MC!AA126="","*",FN_MC!AA126)</f>
        <v>1</v>
      </c>
      <c r="K121" s="112">
        <f>IF(FN_MC!AD126="","*",FN_MC!AD126)</f>
        <v>0.29166666666666669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>
        <f>IF(FN_MC!B128="","*",FN_MC!B128)</f>
        <v>46089</v>
      </c>
      <c r="D123" s="101" t="str">
        <f>IF(FN_MC!D128="","*",FN_MC!D128)</f>
        <v>V48</v>
      </c>
      <c r="E123" s="101" t="str">
        <f>IF(FN_MC!H128="","*",FN_MC!H128)</f>
        <v>TVI2</v>
      </c>
      <c r="F123" s="114" t="str">
        <f>IF(FN_MC!M128="","*",FN_MC!M128)</f>
        <v>TVI-TJA</v>
      </c>
      <c r="G123" s="101" t="str">
        <f>IF(FN_MC!I128="","*",FN_MC!I128)</f>
        <v>TVI2</v>
      </c>
      <c r="H123" s="101" t="str">
        <f>IF(FN_MC!AB128="","*",FN_MC!AB128)</f>
        <v>FIXO</v>
      </c>
      <c r="I123" s="101" t="str">
        <f>IF(FN_MC!AC128="","*",FN_MC!AC128)</f>
        <v>*</v>
      </c>
      <c r="J123" s="102">
        <f>IF(FN_MC!AA128="","*",FN_MC!AA128)</f>
        <v>1</v>
      </c>
      <c r="K123" s="112">
        <f>IF(FN_MC!AD128="","*",FN_MC!AD128)</f>
        <v>0.29166666666666669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>
        <f>IF(FN_MC!B130="","*",FN_MC!B130)</f>
        <v>46089</v>
      </c>
      <c r="D125" s="101" t="str">
        <f>IF(FN_MC!D130="","*",FN_MC!D130)</f>
        <v>V80</v>
      </c>
      <c r="E125" s="101" t="str">
        <f>IF(FN_MC!H130="","*",FN_MC!H130)</f>
        <v>TCS2</v>
      </c>
      <c r="F125" s="114" t="str">
        <f>IF(FN_MC!M130="","*",FN_MC!M130)</f>
        <v>TCS-TOM</v>
      </c>
      <c r="G125" s="101" t="str">
        <f>IF(FN_MC!I130="","*",FN_MC!I130)</f>
        <v>TOM</v>
      </c>
      <c r="H125" s="101" t="str">
        <f>IF(FN_MC!AB130="","*",FN_MC!AB130)</f>
        <v>FIXO</v>
      </c>
      <c r="I125" s="101" t="str">
        <f>IF(FN_MC!AC130="","*",FN_MC!AC130)</f>
        <v>*</v>
      </c>
      <c r="J125" s="102">
        <f>IF(FN_MC!AA130="","*",FN_MC!AA130)</f>
        <v>1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-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2026-03-06T17:28:46Z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