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58" documentId="8_{B6337239-1A00-434D-AAD0-422EA1FEB5AE}" xr6:coauthVersionLast="47" xr6:coauthVersionMax="47" xr10:uidLastSave="{276DC474-83FA-4916-90C3-1646DC633A2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1" l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 s="1"/>
  <c r="BD542" i="1" a="1"/>
  <c r="BD542" i="1" s="1"/>
  <c r="BE542" i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AP543" i="1"/>
  <c r="AQ543" i="1"/>
  <c r="AY543" i="1"/>
  <c r="BB543" i="1"/>
  <c r="BC543" i="1" a="1"/>
  <c r="BC543" i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AP545" i="1"/>
  <c r="AQ545" i="1"/>
  <c r="AY545" i="1"/>
  <c r="BB545" i="1"/>
  <c r="BC545" i="1" a="1"/>
  <c r="BC545" i="1" s="1"/>
  <c r="BD545" i="1" a="1"/>
  <c r="BD545" i="1" s="1"/>
  <c r="BE545" i="1"/>
  <c r="BF545" i="1"/>
  <c r="BR545" i="1"/>
  <c r="BS545" i="1"/>
  <c r="A546" i="1"/>
  <c r="G546" i="1"/>
  <c r="M546" i="1" a="1"/>
  <c r="M546" i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 s="1"/>
  <c r="U547" i="1"/>
  <c r="AI547" i="1"/>
  <c r="BB547" i="1" s="1"/>
  <c r="AJ547" i="1"/>
  <c r="AK547" i="1"/>
  <c r="AL547" i="1"/>
  <c r="AN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/>
  <c r="R550" i="1"/>
  <c r="S550" i="1" a="1"/>
  <c r="S550" i="1"/>
  <c r="T550" i="1" a="1"/>
  <c r="T550" i="1" s="1"/>
  <c r="U550" i="1"/>
  <c r="AI550" i="1"/>
  <c r="BB550" i="1" s="1"/>
  <c r="AJ550" i="1"/>
  <c r="AK550" i="1"/>
  <c r="AL550" i="1"/>
  <c r="AN550" i="1"/>
  <c r="AO550" i="1"/>
  <c r="BD550" i="1" s="1" a="1"/>
  <c r="BD550" i="1" s="1"/>
  <c r="AP550" i="1"/>
  <c r="AQ550" i="1"/>
  <c r="AY550" i="1"/>
  <c r="BC550" i="1" a="1"/>
  <c r="BC550" i="1" s="1"/>
  <c r="BE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AP551" i="1"/>
  <c r="AQ551" i="1"/>
  <c r="AY551" i="1"/>
  <c r="BC551" i="1" a="1"/>
  <c r="BC551" i="1" s="1"/>
  <c r="BD551" i="1" a="1"/>
  <c r="BD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AY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AP308" i="1"/>
  <c r="AQ308" i="1"/>
  <c r="AY308" i="1"/>
  <c r="BB308" i="1"/>
  <c r="BC308" i="1" a="1"/>
  <c r="BC308" i="1" s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/>
  <c r="U309" i="1"/>
  <c r="AI309" i="1"/>
  <c r="AJ309" i="1"/>
  <c r="AK309" i="1"/>
  <c r="AL309" i="1"/>
  <c r="AO309" i="1"/>
  <c r="BE309" i="1" s="1"/>
  <c r="AP309" i="1"/>
  <c r="AQ309" i="1"/>
  <c r="AY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D311" i="1" a="1"/>
  <c r="BD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AJ312" i="1"/>
  <c r="AK312" i="1"/>
  <c r="AL312" i="1"/>
  <c r="AO312" i="1"/>
  <c r="AP312" i="1"/>
  <c r="AQ312" i="1"/>
  <c r="AY312" i="1"/>
  <c r="BB312" i="1"/>
  <c r="BC312" i="1" a="1"/>
  <c r="BC312" i="1" s="1"/>
  <c r="BD312" i="1" a="1"/>
  <c r="BD312" i="1" s="1"/>
  <c r="BE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BE316" i="1" s="1"/>
  <c r="AP316" i="1"/>
  <c r="AQ316" i="1"/>
  <c r="AY316" i="1"/>
  <c r="BB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8" i="12"/>
  <c r="K297" i="12"/>
  <c r="K295" i="12"/>
  <c r="K293" i="12"/>
  <c r="L303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E307" i="12"/>
  <c r="D306" i="12"/>
  <c r="E305" i="12"/>
  <c r="D303" i="12"/>
  <c r="E302" i="12"/>
  <c r="D302" i="12"/>
  <c r="E301" i="12"/>
  <c r="D300" i="12"/>
  <c r="D298" i="12"/>
  <c r="D297" i="12"/>
  <c r="D295" i="12"/>
  <c r="D294" i="12"/>
  <c r="D292" i="12"/>
  <c r="D289" i="12"/>
  <c r="D288" i="12"/>
  <c r="D286" i="12"/>
  <c r="D283" i="12"/>
  <c r="D280" i="12"/>
  <c r="E278" i="12"/>
  <c r="E277" i="12"/>
  <c r="D276" i="12"/>
  <c r="D274" i="12"/>
  <c r="D273" i="12"/>
  <c r="E272" i="12"/>
  <c r="D271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8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322" i="1" l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62" i="11"/>
  <c r="L56" i="11"/>
  <c r="L43" i="11"/>
  <c r="N43" i="11"/>
  <c r="N45" i="11"/>
  <c r="L30" i="11"/>
  <c r="N30" i="11"/>
  <c r="L33" i="11"/>
  <c r="N33" i="11"/>
  <c r="L35" i="11"/>
  <c r="N35" i="11"/>
  <c r="L31" i="11"/>
  <c r="N31" i="11"/>
  <c r="N39" i="11"/>
  <c r="N18" i="11"/>
  <c r="L24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9" i="11" l="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<sst xmlns="http://schemas.openxmlformats.org/spreadsheetml/2006/main" count="4594" uniqueCount="1272">
  <si>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</si>
  <si>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</si>
  <si>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</si>
  <si>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</si>
  <si>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</si>
  <si>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</si>
  <si>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</si>
  <si>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</si>
  <si>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</si>
  <si>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</si>
  <si>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</si>
  <si>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</si>
  <si>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</si>
  <si>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</si>
  <si>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</si>
  <si>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</si>
  <si>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</si>
  <si>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</si>
  <si>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</si>
  <si>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</si>
  <si>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</si>
  <si>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</si>
  <si>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</si>
  <si>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</si>
  <si>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</si>
  <si>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</si>
  <si>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</si>
  <si>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</si>
  <si>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</si>
  <si>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</si>
  <si>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</si>
  <si>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</si>
  <si>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</si>
  <si>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</si>
  <si>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</si>
  <si>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</si>
  <si>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</si>
  <si>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</si>
  <si>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</si>
  <si>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</si>
  <si>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</si>
  <si>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</si>
  <si>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</si>
  <si>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</si>
  <si>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</si>
  <si>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</si>
  <si>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</si>
  <si>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</si>
  <si>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</si>
  <si>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</si>
  <si>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</si>
  <si>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</si>
  <si>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</si>
  <si>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</si>
  <si>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</si>
  <si>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</si>
  <si>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</si>
  <si>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</si>
  <si>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</si>
  <si>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</si>
  <si>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</si>
  <si>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</si>
  <si>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</si>
  <si>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</si>
  <si>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</si>
  <si>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</si>
  <si>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</si>
  <si>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</si>
  <si>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</si>
  <si>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</si>
  <si>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</si>
  <si>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</si>
  <si>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</si>
  <si>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</si>
  <si>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</si>
  <si>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</si>
  <si>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</si>
  <si>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</si>
  <si>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</si>
  <si>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</si>
  <si>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</si>
  <si>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</si>
  <si>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</si>
  <si>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</si>
  <si>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</si>
  <si>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</si>
  <si>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</si>
  <si>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</si>
  <si>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</si>
  <si>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</si>
  <si>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</si>
  <si>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</si>
  <si>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</si>
  <si>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</si>
  <si>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</si>
  <si>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</si>
  <si>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</si>
  <si>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</si>
  <si>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</si>
  <si>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</si>
  <si>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</si>
  <si>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</si>
  <si>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</si>
  <si>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</si>
  <si>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</si>
  <si>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</si>
  <si>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</si>
  <si>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</si>
  <si>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</si>
  <si>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</si>
  <si>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</si>
  <si>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</si>
  <si>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</si>
  <si>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</si>
  <si>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</si>
  <si>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</si>
  <si>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</si>
  <si>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</si>
  <si>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</si>
  <si>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</si>
  <si>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</si>
  <si>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</si>
  <si>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</si>
  <si>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</si>
  <si>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</si>
  <si>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</si>
  <si>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</si>
  <si>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</si>
  <si>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</si>
  <si>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</si>
  <si>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</si>
  <si>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</si>
  <si>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</si>
  <si>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</si>
  <si>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</si>
  <si>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</si>
  <si>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</si>
  <si>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</si>
  <si>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</si>
  <si>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</si>
  <si>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</si>
  <si>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</si>
  <si>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</si>
  <si>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</si>
  <si>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</si>
  <si>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</si>
  <si>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</si>
  <si>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</si>
  <si>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</si>
  <si>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</si>
  <si>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</si>
  <si>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</si>
  <si>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</si>
  <si>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</si>
  <si>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</si>
  <si>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</si>
  <si>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</si>
  <si>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</si>
  <si>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</si>
  <si>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</si>
  <si>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</si>
  <si>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</si>
  <si>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</si>
  <si>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</si>
  <si>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</si>
  <si>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</si>
  <si>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</si>
  <si>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</si>
  <si>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</si>
  <si>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</si>
  <si>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</si>
  <si>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</si>
  <si>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</si>
  <si>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</si>
  <si>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</si>
  <si>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</si>
  <si>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</si>
  <si>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</si>
  <si>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</si>
  <si>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</si>
  <si>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</si>
  <si>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</si>
  <si>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</si>
  <si>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</si>
  <si>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</si>
  <si>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</si>
  <si>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</si>
  <si>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</si>
  <si>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</si>
  <si>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</si>
  <si>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</si>
  <si>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</si>
  <si>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</si>
  <si>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</si>
  <si>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</si>
  <si>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</si>
  <si>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</si>
  <si>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</si>
  <si>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</si>
  <si>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</si>
  <si>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</si>
  <si>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</si>
  <si>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</si>
  <si>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</si>
  <si>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</si>
  <si>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</si>
  <si>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</si>
  <si>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</si>
  <si>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</si>
  <si>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</si>
  <si>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</si>
  <si>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</si>
  <si>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</si>
  <si>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</si>
  <si>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</si>
  <si>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</si>
  <si>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</si>
  <si>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</si>
  <si>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</si>
  <si>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</si>
  <si>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</si>
  <si>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</si>
  <si>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</si>
  <si>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</si>
  <si>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</si>
  <si>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</si>
  <si>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</si>
  <si>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</si>
  <si>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</si>
  <si>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</si>
  <si>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</si>
  <si>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</si>
  <si>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</si>
  <si>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</si>
  <si>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</si>
  <si>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</si>
  <si>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</si>
  <si>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</si>
  <si>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</si>
  <si>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</si>
  <si>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</si>
  <si>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</si>
  <si>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</si>
  <si>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</si>
  <si>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</si>
  <si>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</si>
  <si>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</si>
  <si>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</si>
  <si>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</si>
  <si>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</si>
  <si>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</si>
  <si>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</si>
  <si>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</si>
  <si>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</si>
  <si>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</si>
  <si>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</si>
  <si>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</si>
  <si>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</si>
  <si>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</si>
  <si>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</si>
  <si>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</si>
  <si>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</si>
  <si>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</si>
  <si>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</si>
  <si>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</si>
  <si>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</si>
  <si>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</si>
  <si>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</si>
  <si>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</si>
  <si>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</si>
  <si>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</si>
  <si>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</si>
  <si>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</si>
  <si>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</si>
  <si>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</si>
  <si>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</si>
  <si>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</si>
  <si>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</si>
  <si>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</si>
  <si>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</si>
  <si>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</si>
  <si>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</si>
  <si>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</si>
  <si>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</si>
  <si>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</si>
  <si>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</si>
  <si>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</si>
  <si>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</si>
  <si>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</si>
  <si>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</si>
  <si>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</si>
  <si>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</si>
  <si>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</si>
  <si>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</si>
  <si>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</si>
  <si>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</si>
  <si>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</si>
  <si>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</si>
  <si>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</si>
  <si>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</si>
  <si>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</si>
  <si>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</si>
  <si>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</si>
  <si>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</si>
  <si>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</si>
  <si>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</si>
  <si>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</si>
  <si>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</si>
  <si>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</si>
  <si>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</si>
  <si>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</si>
  <si>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</si>
  <si>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</si>
  <si>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</si>
  <si>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</si>
  <si>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</si>
  <si>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</si>
  <si>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</si>
  <si>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</si>
  <si>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</si>
  <si>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</si>
  <si>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</si>
  <si>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</si>
  <si>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</si>
  <si>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</si>
  <si>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</si>
  <si>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</si>
  <si>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</si>
  <si>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</si>
  <si>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</si>
  <si>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</si>
  <si>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</si>
  <si>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</si>
  <si>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</si>
  <si>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</si>
  <si>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</si>
  <si>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</si>
  <si>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</si>
  <si>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</si>
  <si>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</si>
  <si>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</si>
  <si>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</si>
  <si>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</si>
  <si>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</si>
  <si>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</si>
  <si>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</si>
  <si>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</si>
  <si>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</si>
  <si>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</si>
  <si>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</si>
  <si>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</si>
  <si>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</si>
  <si>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</si>
  <si>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</si>
  <si>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</si>
  <si>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</si>
  <si>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</si>
  <si>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</si>
  <si>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</si>
  <si>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</si>
  <si>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</si>
  <si>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</si>
  <si>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</si>
  <si>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</si>
  <si>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</si>
  <si>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</si>
  <si>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</si>
  <si>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</si>
  <si>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</si>
  <si>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</si>
  <si>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</si>
  <si>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</si>
  <si>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</si>
  <si>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</si>
  <si>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</si>
  <si>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</si>
  <si>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</si>
  <si>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</si>
  <si>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</si>
  <si>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</si>
  <si>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</si>
  <si>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</si>
  <si>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</si>
  <si>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</si>
  <si>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</si>
  <si>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</si>
  <si>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</si>
  <si>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</si>
  <si>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</si>
  <si>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</si>
  <si>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</si>
  <si>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</si>
  <si>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</si>
  <si>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</si>
  <si>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</si>
  <si>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</si>
  <si>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</si>
  <si>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</si>
  <si>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</si>
  <si>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</si>
  <si>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</si>
  <si>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</si>
  <si>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</si>
  <si>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</si>
  <si>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</si>
  <si>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</si>
  <si>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</si>
  <si>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</si>
  <si>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</si>
  <si>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</si>
  <si>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</si>
  <si>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</si>
  <si>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</si>
  <si>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</si>
  <si>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</si>
  <si>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</si>
  <si>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</si>
  <si>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</si>
  <si>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</si>
  <si>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</si>
  <si>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</si>
  <si>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</si>
  <si>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</si>
  <si>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</si>
  <si>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</si>
  <si>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</si>
  <si>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</si>
  <si>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</si>
  <si>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</si>
  <si>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</si>
  <si>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</si>
  <si>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</si>
  <si>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</si>
  <si>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</si>
  <si>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</si>
  <si>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</si>
  <si>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</si>
  <si>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</si>
  <si>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</si>
  <si>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</si>
  <si>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</si>
  <si>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</si>
  <si>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</si>
  <si>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</si>
  <si>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</si>
  <si>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</si>
  <si>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</si>
  <si>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</si>
  <si>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</si>
  <si>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</si>
  <si>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</si>
  <si>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</si>
  <si>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</si>
  <si>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</si>
  <si>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</si>
  <si>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</si>
  <si>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</si>
  <si>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</si>
  <si>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</si>
  <si>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</si>
  <si>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</si>
  <si>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</si>
  <si>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</si>
  <si>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</si>
  <si>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</si>
  <si>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</si>
  <si>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</si>
  <si>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</si>
  <si>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</si>
  <si>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</si>
  <si>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</si>
  <si>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</si>
  <si>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</si>
  <si>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</si>
  <si>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</si>
  <si>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</si>
  <si>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</si>
  <si>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</si>
  <si>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</si>
  <si>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</si>
  <si>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</si>
  <si>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</si>
  <si>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</si>
  <si>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</si>
  <si>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</si>
  <si>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</si>
  <si>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</si>
  <si>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</si>
  <si>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</si>
  <si>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</si>
  <si>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</si>
  <si>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</si>
  <si>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</si>
  <si>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</si>
  <si>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</si>
  <si>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</si>
  <si>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</si>
  <si>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</si>
  <si>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</si>
  <si>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</si>
  <si>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</si>
  <si>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</si>
  <si>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</si>
  <si>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</si>
  <si>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</si>
  <si>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</si>
  <si>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</si>
  <si>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</si>
  <si>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</si>
  <si>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</si>
  <si>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</si>
  <si>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</si>
  <si>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</si>
  <si>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</si>
  <si>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</si>
  <si>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</si>
  <si>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</si>
  <si>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</si>
  <si>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</si>
  <si>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</si>
  <si>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</si>
  <si>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</si>
  <si>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</si>
  <si>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</si>
  <si>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</si>
  <si>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</si>
  <si>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</si>
  <si>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</si>
  <si>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</si>
  <si>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</si>
  <si>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</si>
  <si>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</si>
  <si>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</si>
  <si>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</si>
  <si>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</si>
  <si>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</si>
  <si>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</si>
  <si>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</si>
  <si>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</si>
  <si>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</si>
  <si>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</si>
  <si>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</si>
  <si>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</si>
  <si>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</si>
  <si>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</si>
  <si>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</si>
  <si>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</si>
  <si>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</si>
  <si>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</si>
  <si>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</si>
  <si>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</si>
  <si>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</si>
  <si>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</si>
  <si>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</si>
  <si>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</si>
  <si>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</si>
  <si>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</si>
  <si>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</si>
  <si>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</si>
  <si>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</si>
  <si>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</si>
  <si>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</si>
  <si>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</si>
  <si>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</si>
  <si>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</si>
  <si>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</si>
  <si>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</si>
  <si>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</si>
  <si>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</si>
  <si>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</si>
  <si>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</si>
  <si>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</si>
  <si>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</si>
  <si>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</si>
  <si>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</si>
  <si>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</si>
  <si>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</si>
  <si>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</si>
  <si>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</si>
  <si>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</si>
  <si>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</si>
  <si>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</si>
  <si>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</si>
  <si>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</si>
  <si>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</si>
  <si>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</si>
  <si>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</si>
  <si>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</si>
  <si>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</si>
  <si>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</si>
  <si>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</si>
  <si>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</si>
  <si>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</si>
  <si>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</si>
  <si>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</si>
  <si>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</si>
  <si>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</si>
  <si>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</si>
  <si>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</si>
  <si>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</si>
  <si>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</si>
  <si>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</si>
  <si>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</si>
  <si>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</si>
  <si>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</si>
  <si>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</si>
  <si>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</si>
  <si>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</si>
  <si>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</si>
  <si>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</si>
  <si>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</si>
  <si>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</si>
  <si>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</si>
  <si>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</si>
  <si>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</si>
  <si>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</si>
  <si>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</si>
  <si>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</si>
  <si>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</si>
  <si>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</si>
  <si>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</si>
  <si>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</si>
  <si>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</si>
  <si>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</si>
  <si>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</si>
  <si>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</si>
  <si>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</si>
  <si>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</si>
  <si>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</si>
  <si>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</si>
  <si>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</si>
  <si>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</si>
  <si>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</si>
  <si>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</si>
  <si>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</si>
  <si>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</si>
  <si>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</si>
  <si>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</si>
  <si>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</si>
  <si>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</si>
  <si>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</si>
  <si>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</si>
  <si>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</si>
  <si>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</si>
  <si>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</si>
  <si>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</si>
  <si>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</si>
  <si>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</si>
  <si>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</si>
  <si>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</si>
  <si>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</si>
  <si>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</si>
  <si>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</si>
  <si>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</si>
  <si>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</si>
  <si>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</si>
  <si>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</si>
  <si>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</si>
  <si>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</si>
  <si>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</si>
  <si>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</si>
  <si>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</si>
  <si>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</si>
  <si>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</si>
  <si>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</si>
  <si>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</si>
  <si>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</si>
  <si>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</si>
  <si>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</si>
  <si>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</si>
  <si>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</si>
  <si>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</si>
  <si>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</si>
  <si>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</si>
  <si>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</si>
  <si>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</si>
  <si>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</si>
  <si>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</si>
  <si>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</si>
  <si>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</si>
  <si>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</si>
  <si>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</si>
  <si>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</si>
  <si>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</si>
  <si>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</si>
  <si>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</si>
  <si>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</si>
  <si>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</si>
  <si>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</si>
  <si>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</si>
  <si>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</si>
  <si>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</si>
  <si>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</si>
  <si>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</si>
  <si>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</si>
  <si>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</si>
  <si>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</si>
  <si>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</si>
  <si>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</si>
  <si>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</si>
  <si>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</si>
  <si>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</si>
  <si>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</si>
  <si>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</si>
  <si>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</si>
  <si>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</si>
  <si>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</si>
  <si>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</si>
  <si>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</si>
  <si>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</si>
  <si>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</si>
  <si>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</si>
  <si>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</si>
  <si>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</si>
  <si>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</si>
  <si>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</si>
  <si>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</si>
  <si>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</si>
  <si>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</si>
  <si>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</si>
  <si>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</si>
  <si>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</si>
  <si>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</si>
  <si>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</si>
  <si>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</si>
  <si>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</si>
  <si>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</si>
  <si>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</si>
  <si>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</si>
  <si>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</si>
  <si>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</si>
  <si>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</si>
  <si>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</si>
  <si>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</si>
  <si>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</si>
  <si>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</si>
  <si>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</si>
  <si>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</si>
  <si>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</si>
  <si>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</si>
  <si>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</si>
  <si>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</si>
  <si>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</si>
  <si>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</si>
  <si>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</si>
  <si>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</si>
  <si>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</si>
  <si>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</si>
  <si>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</si>
  <si>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</si>
  <si>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</si>
  <si>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</si>
  <si>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</si>
  <si>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</si>
  <si>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</si>
  <si>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</si>
  <si>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</si>
  <si>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</si>
  <si>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</si>
  <si>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</si>
  <si>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</si>
  <si>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</si>
  <si>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</si>
  <si>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</si>
  <si>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</si>
  <si>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</si>
  <si>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</si>
  <si>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</si>
  <si>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</si>
  <si>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</si>
  <si>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</si>
  <si>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</si>
  <si>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</si>
  <si>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</si>
  <si>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</si>
  <si>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</si>
  <si>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</si>
  <si>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</si>
  <si>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</si>
  <si>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</si>
  <si>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</si>
  <si>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</si>
  <si>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</si>
  <si>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</si>
  <si>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</si>
  <si>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</si>
  <si>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</si>
  <si>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</si>
  <si>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</si>
  <si>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</si>
  <si>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</si>
  <si>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</si>
  <si>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</si>
  <si>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</si>
  <si>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</si>
  <si>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</si>
  <si>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</si>
  <si>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</si>
  <si>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</si>
  <si>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</si>
  <si>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</si>
  <si>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</si>
  <si>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</si>
  <si>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</si>
  <si>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</si>
  <si>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</si>
  <si>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</si>
  <si>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</si>
  <si>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</si>
  <si>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</si>
  <si>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</si>
  <si>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</si>
  <si>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</si>
  <si>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</si>
  <si>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</si>
  <si>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</si>
  <si>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</si>
  <si>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</si>
  <si>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</si>
  <si>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</si>
  <si>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</si>
  <si>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</si>
  <si>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</si>
  <si>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</si>
  <si>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</si>
  <si>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</si>
  <si>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</si>
  <si>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</si>
  <si>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</si>
  <si>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</si>
  <si>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</si>
  <si>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</si>
  <si>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</si>
  <si>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</si>
  <si>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</si>
  <si>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</si>
  <si>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</si>
  <si>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</si>
  <si>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</si>
  <si>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</si>
  <si>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</si>
  <si>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</si>
  <si>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</si>
  <si>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</si>
  <si>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</si>
  <si>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</si>
  <si>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</si>
  <si>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</si>
  <si>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</si>
  <si>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</si>
  <si>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</si>
  <si>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</si>
  <si>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</si>
  <si>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</si>
  <si>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</si>
  <si>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</si>
  <si>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</si>
  <si>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</si>
  <si>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</si>
  <si>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</si>
  <si>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</si>
  <si>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</si>
  <si>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</si>
  <si>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</si>
  <si>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</si>
  <si>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</si>
  <si>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</si>
  <si>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</si>
  <si>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</si>
  <si>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</si>
  <si>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</si>
  <si>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</si>
  <si>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</si>
  <si>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</si>
  <si>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</si>
  <si>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</si>
  <si>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</si>
  <si>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</si>
  <si>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</si>
  <si>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</si>
  <si>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</si>
  <si>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</si>
  <si>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</si>
  <si>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</si>
  <si>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</si>
  <si>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</si>
  <si>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</si>
  <si>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</si>
  <si>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</si>
  <si>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</si>
  <si>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</si>
  <si>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</si>
  <si>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</si>
  <si>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</si>
  <si>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</si>
  <si>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</si>
  <si>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</si>
  <si>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</si>
  <si>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</si>
  <si>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</si>
  <si>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</si>
  <si>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</si>
  <si>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</si>
  <si>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</si>
  <si>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</si>
  <si>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</si>
  <si>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</si>
  <si>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</si>
  <si>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</si>
  <si>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</si>
  <si>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</si>
  <si>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</si>
  <si>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</si>
  <si>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</si>
  <si>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</si>
  <si>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</si>
  <si>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</si>
  <si>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</si>
  <si>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</si>
  <si>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</si>
  <si>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</si>
  <si>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</si>
  <si>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</si>
  <si>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</si>
  <si>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</si>
  <si>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</si>
  <si>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</si>
  <si>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</si>
  <si>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</si>
  <si>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</si>
  <si>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</si>
  <si>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</si>
  <si>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</si>
  <si>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</si>
  <si>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</si>
  <si>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</si>
  <si>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</si>
  <si>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</si>
  <si>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</si>
  <si>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</si>
  <si>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</si>
  <si>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</si>
  <si>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</si>
  <si>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</si>
  <si>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</si>
  <si>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</si>
  <si>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</si>
  <si>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</si>
  <si>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</si>
  <si>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</si>
  <si>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</si>
  <si>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</si>
  <si>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</si>
  <si>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</si>
  <si>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</si>
  <si>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</si>
  <si>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</si>
  <si>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</si>
  <si>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</si>
  <si>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</si>
  <si>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</si>
  <si>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</si>
  <si>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</si>
  <si>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</si>
  <si>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</si>
  <si>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</si>
  <si>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</si>
  <si>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</si>
  <si>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</si>
  <si>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</si>
  <si>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</si>
  <si>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</si>
  <si>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</si>
  <si>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</si>
  <si>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</si>
  <si>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</si>
  <si>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</si>
  <si>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</si>
  <si>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</si>
  <si>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</si>
  <si>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</si>
  <si>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</si>
  <si>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</si>
  <si>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</si>
  <si>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</si>
  <si>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</si>
  <si>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</si>
  <si>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</si>
  <si>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</si>
  <si>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</si>
  <si>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</si>
  <si>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</si>
  <si>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</si>
  <si>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</si>
  <si>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</si>
  <si>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</si>
  <si>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</si>
  <si>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</si>
  <si>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</si>
  <si>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</si>
  <si>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</si>
  <si>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</si>
  <si>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</si>
  <si>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</si>
  <si>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</si>
  <si>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</si>
  <si>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</si>
  <si>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</si>
  <si>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</si>
  <si>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</si>
  <si>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</si>
  <si>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</si>
  <si>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</si>
  <si>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</si>
  <si>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</si>
  <si>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</si>
  <si>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</si>
  <si>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</si>
  <si>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</si>
  <si>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</si>
  <si>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</si>
  <si>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</si>
  <si>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</si>
  <si>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</si>
  <si>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</si>
  <si>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</si>
  <si>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</si>
  <si>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</si>
  <si>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</si>
  <si>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</si>
  <si>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</si>
  <si>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</si>
  <si>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</si>
  <si>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</si>
  <si>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</si>
  <si>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</si>
  <si>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</si>
  <si>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</si>
  <si>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</si>
  <si>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</si>
  <si>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</si>
  <si>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</si>
  <si>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</si>
  <si>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</si>
  <si>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</si>
  <si>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</si>
  <si>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</si>
  <si>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</si>
  <si>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</si>
  <si>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</si>
  <si>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</si>
  <si>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</si>
  <si>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</si>
  <si>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</si>
  <si>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</si>
  <si>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</si>
  <si>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</si>
  <si>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</si>
  <si>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</si>
  <si>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</si>
  <si>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</si>
  <si>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</si>
  <si>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</si>
  <si>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</si>
  <si>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</si>
  <si>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</si>
  <si>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</si>
  <si>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</si>
  <si>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</si>
  <si>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</si>
  <si>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</si>
  <si>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</si>
  <si>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</si>
  <si>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</si>
  <si>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</si>
  <si>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</si>
  <si>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</si>
  <si>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</si>
  <si>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</si>
  <si>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</si>
  <si>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</si>
  <si>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</si>
  <si>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</si>
  <si>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</si>
  <si>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</si>
  <si>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</si>
  <si>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</si>
  <si>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</si>
  <si>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</si>
  <si>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</si>
  <si>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</si>
  <si>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</si>
  <si>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</si>
  <si>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</si>
  <si>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</si>
  <si>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</si>
  <si>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</si>
  <si>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</si>
  <si>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</si>
  <si>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</si>
  <si>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</si>
  <si>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</si>
  <si>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</si>
  <si>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</si>
  <si>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</si>
  <si>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</si>
  <si>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</si>
  <si>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</si>
  <si>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</si>
  <si>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</si>
  <si>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</si>
  <si>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</si>
  <si>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</si>
  <si>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</si>
  <si>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</si>
  <si>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</si>
  <si>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</si>
  <si>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</si>
  <si>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</si>
  <si>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</si>
  <si>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</si>
  <si>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</si>
  <si>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</si>
  <si>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</si>
  <si>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</si>
  <si>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</si>
  <si>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</si>
  <si>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</si>
  <si>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</si>
  <si>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</si>
  <si>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</si>
  <si>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</si>
  <si>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</si>
  <si>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</si>
  <si>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</si>
  <si>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</si>
  <si>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</si>
  <si>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</si>
  <si>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</si>
  <si>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</si>
  <si>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</si>
  <si>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</si>
  <si>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</si>
  <si>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</si>
  <si>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</si>
  <si>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</si>
  <si>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</si>
  <si>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</si>
  <si>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</si>
  <si>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</si>
  <si>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</si>
  <si>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</si>
  <si>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</si>
  <si>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</si>
  <si>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</si>
  <si>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</si>
  <si>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</si>
  <si>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</si>
  <si>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</si>
  <si>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</si>
  <si>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</si>
  <si>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</si>
  <si>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</si>
  <si>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</si>
  <si>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</si>
  <si>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</si>
  <si>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</si>
  <si>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</si>
  <si>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</si>
  <si>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</si>
  <si>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</si>
  <si>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</si>
  <si>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</si>
  <si>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</si>
  <si>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</si>
  <si>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</si>
  <si>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</si>
  <si>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</si>
  <si>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</si>
  <si>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</si>
  <si>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</si>
  <si>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</si>
  <si>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</si>
  <si>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</si>
  <si>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</si>
  <si>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</si>
  <si>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</si>
  <si>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</si>
  <si>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</si>
  <si>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</si>
  <si>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</si>
  <si>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</si>
  <si>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</si>
  <si>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</si>
  <si>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</si>
  <si>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</si>
  <si>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</si>
  <si>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</si>
  <si>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</si>
  <si>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</si>
  <si>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</si>
  <si>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</si>
  <si>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</si>
  <si>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</si>
  <si>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</si>
  <si>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</si>
  <si>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</si>
  <si>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</si>
  <si>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</si>
  <si>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</si>
  <si>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</si>
  <si>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</si>
  <si>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</si>
  <si>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</si>
  <si>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</si>
  <si>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</si>
  <si>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</si>
  <si>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</si>
  <si>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</si>
  <si>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</si>
  <si>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</si>
  <si>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</si>
  <si>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</si>
  <si>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</si>
  <si>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</si>
  <si>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</si>
  <si>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</si>
  <si>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15:30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</si>
  <si>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</si>
  <si>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</si>
  <si>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</si>
  <si>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</si>
  <si>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</si>
  <si>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</si>
  <si>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</si>
  <si>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</si>
  <si>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</si>
  <si>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</si>
  <si>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</si>
  <si>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</si>
  <si>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</si>
  <si>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</si>
  <si>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</si>
  <si>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 xml:space="preserve">Mc1 as 13:59h </t>
  </si>
  <si>
    <t>Descarga de pedra do km 727 ao 730 - retorna para TGR</t>
  </si>
  <si>
    <t>Saulo</t>
  </si>
  <si>
    <t>Deslocamento TOM TCS</t>
  </si>
  <si>
    <t>2 (Eder e Anderson)</t>
  </si>
  <si>
    <t>N01</t>
  </si>
  <si>
    <t>Carregar 30vgs em TGR e deslocar para TRO</t>
  </si>
  <si>
    <t>Efraim</t>
  </si>
  <si>
    <t>Carregamento em 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</si>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</sst>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1" activePane="bottomRight" state="frozen"/>
      <selection pane="bottomRight" activeCell="F45" sqref="F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 t="s">
        <v>1224</v>
      </c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1233</v>
      </c>
      <c r="BK23" s="17" t="s">
        <v>1234</v>
      </c>
      <c r="BL23" s="16"/>
      <c r="BM23" s="15"/>
      <c r="BN23" s="15"/>
      <c r="BO23" s="166"/>
      <c r="BP23" s="17"/>
      <c r="BQ23" s="13" t="str">
        <f t="shared" si="3"/>
        <v>Produção</v>
      </c>
      <c r="BR23" s="19">
        <f t="shared" si="4"/>
        <v>1.0666666666666669</v>
      </c>
      <c r="BS23" s="19">
        <f t="shared" si="5"/>
        <v>0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1237</v>
      </c>
      <c r="BK27" s="17" t="s">
        <v>1238</v>
      </c>
      <c r="BL27" s="16"/>
      <c r="BM27" s="15"/>
      <c r="BN27" s="15"/>
      <c r="BO27" s="166"/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/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0.41666666666666669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1222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1245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1246</v>
      </c>
      <c r="X42" s="219" t="s">
        <v>957</v>
      </c>
      <c r="Y42" s="159"/>
      <c r="Z42" s="159"/>
      <c r="AA42" s="84" t="s">
        <v>1247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</v>
      </c>
      <c r="AN42" s="285" t="str">
        <f>IF(BS_CONTROLE[[#This Row],[SB]]=0, "-", BS_CONTROLE[[#This Row],[SB]])</f>
        <v>TOM1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/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>N01</v>
      </c>
      <c r="B45" s="172"/>
      <c r="C45" s="8" t="str">
        <f>IF(BS_CONTROLE[[#This Row],[DATA]]="","",WEEKNUM(BS_CONTROLE[[#This Row],[DATA]]))</f>
        <v/>
      </c>
      <c r="D45" s="52" t="s">
        <v>1248</v>
      </c>
      <c r="E45" s="321">
        <v>40</v>
      </c>
      <c r="F45" s="173" t="s">
        <v>25</v>
      </c>
      <c r="G45" s="9" t="str">
        <f>IF(D45="","*",VLOOKUP(F45,BS_ATIVIDADE[#All],3,FALSE))</f>
        <v>OUTROS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BINÁRIO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DESLOCAMENTO</v>
      </c>
      <c r="AJ45" s="9" t="str">
        <f>IF(D45="","*",VLOOKUP(AI45,BS_ATIVIDADE[#Data],3,FALSE))</f>
        <v>OUTROS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>
        <f t="shared" si="2"/>
        <v>0</v>
      </c>
      <c r="AZ45" s="14"/>
      <c r="BA45" s="72"/>
      <c r="BB45" s="10" t="str">
        <f>IFERROR(_xlfn.XLOOKUP(AI45, BS_ATIVIDADE[ATIVIDADE],BS_ATIVIDADE[UNIDADE] ), "*")</f>
        <v>BINÁRIO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1245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W7045662</v>
      </c>
      <c r="B60" s="172">
        <v>45662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1249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226" t="str">
        <f t="shared" si="6"/>
        <v/>
      </c>
    </row>
    <row r="62" spans="1:72" hidden="1">
      <c r="A62" s="51" t="str">
        <f t="shared" si="7"/>
        <v>W5046027</v>
      </c>
      <c r="B62" s="172">
        <v>46027</v>
      </c>
      <c r="C62" s="8">
        <f>IF(BS_CONTROLE[[#This Row],[DATA]]="","",WEEKNUM(BS_CONTROLE[[#This Row],[DATA]]))</f>
        <v>2</v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610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1250</v>
      </c>
      <c r="W62" s="174" t="s">
        <v>1251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TCS2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226" t="str">
        <f t="shared" si="6"/>
        <v/>
      </c>
    </row>
    <row r="63" spans="1:72" hidden="1">
      <c r="A63" s="51" t="str">
        <f t="shared" si="7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7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11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1252</v>
      </c>
      <c r="D5" s="351"/>
      <c r="E5" s="351"/>
      <c r="F5" s="351"/>
      <c r="G5" s="351"/>
      <c r="H5" s="351"/>
      <c r="I5" s="351"/>
      <c r="J5" s="352"/>
      <c r="K5" s="353" t="s">
        <v>1253</v>
      </c>
      <c r="L5" s="354"/>
      <c r="M5" s="354"/>
      <c r="N5" s="354"/>
      <c r="O5" s="355" t="s">
        <v>1254</v>
      </c>
      <c r="P5" s="356"/>
      <c r="Q5" s="357"/>
    </row>
    <row r="6" spans="1:17" s="94" customFormat="1" ht="15.75" customHeight="1">
      <c r="A6" s="88" t="s">
        <v>1255</v>
      </c>
      <c r="B6" s="95" t="s">
        <v>1256</v>
      </c>
      <c r="C6" s="96" t="s">
        <v>1163</v>
      </c>
      <c r="D6" s="97" t="s">
        <v>1164</v>
      </c>
      <c r="E6" s="96" t="s">
        <v>1257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1258</v>
      </c>
      <c r="M6" s="140" t="s">
        <v>30</v>
      </c>
      <c r="N6" s="141" t="s">
        <v>1158</v>
      </c>
      <c r="O6" s="247" t="s">
        <v>1201</v>
      </c>
      <c r="P6" s="158"/>
      <c r="Q6" s="194" t="s">
        <v>1259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Em deslocamento para TRO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15:30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 xml:space="preserve">Mc1 as 13:59h 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0.41666666666666669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</v>
      </c>
      <c r="M44" s="142">
        <f>IF(FN_MC!AP42="","*",FN_MC!AP42)</f>
        <v>404</v>
      </c>
      <c r="N44" s="142" t="str">
        <f>IF(FN_MC!AM42="","*",FN_MC!AM42)</f>
        <v>TOM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N01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45662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>
        <f>IF(FN_MC!B62="","*",FN_MC!B62)</f>
        <v>46027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TCS2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TCS2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" sqref="G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1260</v>
      </c>
      <c r="W1" s="363"/>
      <c r="X1" s="363"/>
      <c r="Y1" s="105"/>
    </row>
    <row r="2" spans="1:25" s="101" customFormat="1" ht="11.25" customHeight="1">
      <c r="A2" s="106" t="s">
        <v>1261</v>
      </c>
      <c r="B2" s="106" t="s">
        <v>1256</v>
      </c>
      <c r="C2" s="106" t="s">
        <v>7</v>
      </c>
      <c r="D2" s="107" t="s">
        <v>1163</v>
      </c>
      <c r="E2" s="107" t="s">
        <v>1164</v>
      </c>
      <c r="F2" s="107" t="s">
        <v>1255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1262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0.41666666666666669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</v>
      </c>
      <c r="L40" s="111" t="str">
        <f>IF(FN_MC!N42="","*",FN_MC!N42)</f>
        <v>TOM1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*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N01</v>
      </c>
      <c r="H43" s="111" t="str">
        <f>IF(FN_MC!F45="","*",FN_MC!F45)</f>
        <v>DESLOCAMENTO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45662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>
        <f>IF(FN_MC!B62="","*",FN_MC!B62)</f>
        <v>46027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TCS2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1263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1264</v>
      </c>
      <c r="C2" s="96" t="s">
        <v>1148</v>
      </c>
      <c r="D2" s="96" t="s">
        <v>1150</v>
      </c>
      <c r="E2" s="96" t="s">
        <v>1265</v>
      </c>
      <c r="F2" s="96" t="s">
        <v>1266</v>
      </c>
      <c r="G2" s="96" t="s">
        <v>1267</v>
      </c>
      <c r="H2" s="96" t="s">
        <v>1268</v>
      </c>
      <c r="I2" s="96" t="s">
        <v>1269</v>
      </c>
      <c r="J2" s="96" t="s">
        <v>1270</v>
      </c>
      <c r="K2" s="132" t="s">
        <v>1271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N01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45662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>
        <f>IF(FN_MC!B62="","*",FN_MC!B62)</f>
        <v>46027</v>
      </c>
      <c r="D60" s="122" t="str">
        <f>IF(FN_MC!D62="","*",FN_MC!D62)</f>
        <v>W50</v>
      </c>
      <c r="E60" s="122" t="str">
        <f>IF(FN_MC!H62="","*",FN_MC!H62)</f>
        <v>TCS2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2026-01-02T17:39:04Z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